
<file path=[Content_Types].xml><?xml version="1.0" encoding="utf-8"?>
<Types xmlns="http://schemas.openxmlformats.org/package/2006/content-types">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4"/>
  <workbookPr defaultThemeVersion="166925"/>
  <mc:AlternateContent xmlns:mc="http://schemas.openxmlformats.org/markup-compatibility/2006">
    <mc:Choice Requires="x15">
      <x15ac:absPath xmlns:x15ac="http://schemas.microsoft.com/office/spreadsheetml/2010/11/ac" url="/Users/callieburt/Library/CloudStorage/Dropbox/Current Projects/LGBT Victimization/Crim.RR3.Files/LGBT Crim_Accepted files/Final Tables/"/>
    </mc:Choice>
  </mc:AlternateContent>
  <xr:revisionPtr revIDLastSave="0" documentId="13_ncr:1_{5C41D8E0-C7BA-3B4C-BA9C-5595C374D267}" xr6:coauthVersionLast="47" xr6:coauthVersionMax="47" xr10:uidLastSave="{00000000-0000-0000-0000-000000000000}"/>
  <bookViews>
    <workbookView xWindow="-39740" yWindow="1980" windowWidth="33600" windowHeight="20500" activeTab="2" xr2:uid="{1B87F844-EF5F-E540-9CB3-0E278376C00D}"/>
  </bookViews>
  <sheets>
    <sheet name="Supplemental Tables Guide" sheetId="33" r:id="rId1"/>
    <sheet name="Table S1 - Weighted Pers-Inter" sheetId="1" r:id="rId2"/>
    <sheet name="Table S2 - Logit SA and Threat" sheetId="2" r:id="rId3"/>
    <sheet name="Table S3 - Moderating" sheetId="3" r:id="rId4"/>
    <sheet name="Table S4 - Alt Trans Measure" sheetId="4" r:id="rId5"/>
    <sheet name="Table S5 - Robustness Testing" sheetId="16" r:id="rId6"/>
    <sheet name="Table S6 - Incidence" sheetId="28" r:id="rId7"/>
    <sheet name="Table S7 - GVF Standard Errors" sheetId="17" r:id="rId8"/>
    <sheet name="Table S8 - Crime Types" sheetId="18" r:id="rId9"/>
    <sheet name="Table S9" sheetId="27" r:id="rId10"/>
    <sheet name="Table S10" sheetId="24" r:id="rId11"/>
    <sheet name="Table S11 2017-19.5 GVF SEs" sheetId="29" r:id="rId12"/>
    <sheet name="Table S12" sheetId="31" r:id="rId13"/>
    <sheet name="Table S13" sheetId="37" r:id="rId14"/>
  </sheets>
  <externalReferences>
    <externalReference r:id="rId15"/>
  </externalReferences>
  <definedNames>
    <definedName name="_xlnm.Print_Area" localSheetId="13">'Table S13'!$B$1:$AD$22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 i="27" l="1"/>
  <c r="G16" i="27"/>
  <c r="Y19" i="37" l="1"/>
  <c r="S19" i="37"/>
  <c r="M19" i="37"/>
  <c r="G19" i="37"/>
  <c r="Y18" i="37"/>
  <c r="S18" i="37"/>
  <c r="M18" i="37"/>
  <c r="G18" i="37"/>
  <c r="Y17" i="37"/>
  <c r="S17" i="37"/>
  <c r="M17" i="37"/>
  <c r="G17" i="37"/>
  <c r="Y16" i="37"/>
  <c r="S16" i="37"/>
  <c r="M16" i="37"/>
  <c r="G16" i="37"/>
  <c r="Y15" i="37"/>
  <c r="S15" i="37"/>
  <c r="M15" i="37"/>
  <c r="G15" i="37"/>
  <c r="S10" i="37"/>
  <c r="M10" i="37"/>
  <c r="G10" i="37"/>
  <c r="Y9" i="37"/>
  <c r="S9" i="37"/>
  <c r="M9" i="37"/>
  <c r="G9" i="37"/>
  <c r="Y8" i="37"/>
  <c r="S8" i="37"/>
  <c r="M8" i="37"/>
  <c r="G8" i="37"/>
  <c r="Y7" i="37"/>
  <c r="S7" i="37"/>
  <c r="M7" i="37"/>
  <c r="G7" i="37"/>
  <c r="Y6" i="37"/>
  <c r="S6" i="37"/>
  <c r="M6" i="37"/>
  <c r="G6" i="37"/>
  <c r="C4" i="31" l="1"/>
  <c r="D4" i="31" s="1"/>
  <c r="H4" i="31"/>
  <c r="P4" i="31"/>
  <c r="Q4" i="31" s="1"/>
  <c r="R4" i="31"/>
  <c r="V4" i="31" s="1"/>
  <c r="W4" i="31" s="1"/>
  <c r="U4" i="31"/>
  <c r="C5" i="31"/>
  <c r="D5" i="31" s="1"/>
  <c r="H5" i="31"/>
  <c r="P5" i="31"/>
  <c r="Q5" i="31" s="1"/>
  <c r="U5" i="31"/>
  <c r="C6" i="31"/>
  <c r="D6" i="31" s="1"/>
  <c r="H6" i="31"/>
  <c r="P6" i="31"/>
  <c r="Q6" i="31" s="1"/>
  <c r="U6" i="31"/>
  <c r="C7" i="31"/>
  <c r="H7" i="31"/>
  <c r="P7" i="31"/>
  <c r="Q7" i="31" s="1"/>
  <c r="U7" i="31"/>
  <c r="C8" i="31"/>
  <c r="E8" i="31" s="1"/>
  <c r="H8" i="31"/>
  <c r="P8" i="31"/>
  <c r="R8" i="31" s="1"/>
  <c r="U8" i="31"/>
  <c r="C9" i="31"/>
  <c r="E9" i="31" s="1"/>
  <c r="H9" i="31"/>
  <c r="P9" i="31"/>
  <c r="Q9" i="31" s="1"/>
  <c r="U9" i="31"/>
  <c r="C10" i="31"/>
  <c r="E10" i="31" s="1"/>
  <c r="H10" i="31"/>
  <c r="P10" i="31"/>
  <c r="Q10" i="31" s="1"/>
  <c r="U10" i="31"/>
  <c r="C11" i="31"/>
  <c r="D11" i="31" s="1"/>
  <c r="H11" i="31"/>
  <c r="P11" i="31"/>
  <c r="U11" i="31"/>
  <c r="C12" i="31"/>
  <c r="D12" i="31" s="1"/>
  <c r="H12" i="31"/>
  <c r="P12" i="31"/>
  <c r="U12" i="31"/>
  <c r="C13" i="31"/>
  <c r="D13" i="31" s="1"/>
  <c r="E13" i="31"/>
  <c r="H13" i="31"/>
  <c r="P13" i="31"/>
  <c r="U13" i="31"/>
  <c r="C14" i="31"/>
  <c r="D14" i="31" s="1"/>
  <c r="H14" i="31"/>
  <c r="P14" i="31"/>
  <c r="R14" i="31" s="1"/>
  <c r="U14" i="31"/>
  <c r="C15" i="31"/>
  <c r="D15" i="31" s="1"/>
  <c r="H15" i="31"/>
  <c r="P15" i="31"/>
  <c r="Q15" i="31" s="1"/>
  <c r="U15" i="31"/>
  <c r="C16" i="31"/>
  <c r="E16" i="31" s="1"/>
  <c r="H16" i="31"/>
  <c r="P16" i="31"/>
  <c r="Q16" i="31" s="1"/>
  <c r="U16" i="31"/>
  <c r="C17" i="31"/>
  <c r="E17" i="31" s="1"/>
  <c r="H17" i="31"/>
  <c r="P17" i="31"/>
  <c r="Q17" i="31" s="1"/>
  <c r="R17" i="31"/>
  <c r="U17" i="31"/>
  <c r="C18" i="31"/>
  <c r="E18" i="31" s="1"/>
  <c r="H18" i="31"/>
  <c r="P18" i="31"/>
  <c r="Q18" i="31" s="1"/>
  <c r="U18" i="31"/>
  <c r="C19" i="31"/>
  <c r="H19" i="31"/>
  <c r="P19" i="31"/>
  <c r="R19" i="31" s="1"/>
  <c r="U19" i="31"/>
  <c r="C20" i="31"/>
  <c r="D20" i="31" s="1"/>
  <c r="H20" i="31"/>
  <c r="P20" i="31"/>
  <c r="R20" i="31" s="1"/>
  <c r="U20" i="31"/>
  <c r="C21" i="31"/>
  <c r="D21" i="31" s="1"/>
  <c r="E21" i="31"/>
  <c r="H21" i="31"/>
  <c r="P21" i="31"/>
  <c r="Q21" i="31" s="1"/>
  <c r="U21" i="31"/>
  <c r="C22" i="31"/>
  <c r="D22" i="31" s="1"/>
  <c r="H22" i="31"/>
  <c r="P22" i="31"/>
  <c r="R22" i="31" s="1"/>
  <c r="U22" i="31"/>
  <c r="C23" i="31"/>
  <c r="E23" i="31" s="1"/>
  <c r="H23" i="31"/>
  <c r="P23" i="31"/>
  <c r="R23" i="31" s="1"/>
  <c r="U23" i="31"/>
  <c r="C24" i="31"/>
  <c r="H24" i="31"/>
  <c r="P24" i="31"/>
  <c r="Q24" i="31" s="1"/>
  <c r="U24" i="31"/>
  <c r="C25" i="31"/>
  <c r="H25" i="31"/>
  <c r="P25" i="31"/>
  <c r="Q25" i="31" s="1"/>
  <c r="U25" i="31"/>
  <c r="C26" i="31"/>
  <c r="E26" i="31" s="1"/>
  <c r="H26" i="31"/>
  <c r="P26" i="31"/>
  <c r="R26" i="31" s="1"/>
  <c r="U26" i="31"/>
  <c r="C27" i="31"/>
  <c r="D27" i="31" s="1"/>
  <c r="H27" i="31"/>
  <c r="P27" i="31"/>
  <c r="Q27" i="31" s="1"/>
  <c r="U27" i="31"/>
  <c r="C28" i="31"/>
  <c r="D28" i="31" s="1"/>
  <c r="H28" i="31"/>
  <c r="P28" i="31"/>
  <c r="U28" i="31"/>
  <c r="C29" i="31"/>
  <c r="D29" i="31" s="1"/>
  <c r="H29" i="31"/>
  <c r="P29" i="31"/>
  <c r="U29" i="31"/>
  <c r="C30" i="31"/>
  <c r="E30" i="31" s="1"/>
  <c r="H30" i="31"/>
  <c r="P30" i="31"/>
  <c r="R30" i="31" s="1"/>
  <c r="U30" i="31"/>
  <c r="C31" i="31"/>
  <c r="D31" i="31" s="1"/>
  <c r="H31" i="31"/>
  <c r="P31" i="31"/>
  <c r="R31" i="31" s="1"/>
  <c r="U31" i="31"/>
  <c r="C32" i="31"/>
  <c r="H32" i="31"/>
  <c r="P32" i="31"/>
  <c r="Q32" i="31" s="1"/>
  <c r="U32" i="31"/>
  <c r="C33" i="31"/>
  <c r="H33" i="31"/>
  <c r="P33" i="31"/>
  <c r="Q33" i="31" s="1"/>
  <c r="U33" i="31"/>
  <c r="C35" i="31"/>
  <c r="E35" i="31" s="1"/>
  <c r="H35" i="31"/>
  <c r="P35" i="31"/>
  <c r="R35" i="31" s="1"/>
  <c r="U35" i="31"/>
  <c r="C36" i="31"/>
  <c r="E36" i="31" s="1"/>
  <c r="H36" i="31"/>
  <c r="P36" i="31"/>
  <c r="Q36" i="31" s="1"/>
  <c r="R36" i="31"/>
  <c r="U36" i="31"/>
  <c r="C37" i="31"/>
  <c r="D37" i="31" s="1"/>
  <c r="H37" i="31"/>
  <c r="P37" i="31"/>
  <c r="U37" i="31"/>
  <c r="C38" i="31"/>
  <c r="D38" i="31" s="1"/>
  <c r="H38" i="31"/>
  <c r="P38" i="31"/>
  <c r="U38" i="31"/>
  <c r="C39" i="31"/>
  <c r="D39" i="31" s="1"/>
  <c r="H39" i="31"/>
  <c r="P39" i="31"/>
  <c r="Q39" i="31" s="1"/>
  <c r="U39" i="31"/>
  <c r="C40" i="31"/>
  <c r="D40" i="31" s="1"/>
  <c r="H40" i="31"/>
  <c r="P40" i="31"/>
  <c r="R40" i="31" s="1"/>
  <c r="U40" i="31"/>
  <c r="C41" i="31"/>
  <c r="H41" i="31"/>
  <c r="P41" i="31"/>
  <c r="Q41" i="31" s="1"/>
  <c r="U41" i="31"/>
  <c r="C42" i="31"/>
  <c r="H42" i="31"/>
  <c r="P42" i="31"/>
  <c r="Q42" i="31" s="1"/>
  <c r="U42" i="31"/>
  <c r="C43" i="31"/>
  <c r="E43" i="31" s="1"/>
  <c r="H43" i="31"/>
  <c r="P43" i="31"/>
  <c r="R43" i="31" s="1"/>
  <c r="U43" i="31"/>
  <c r="C44" i="31"/>
  <c r="D44" i="31" s="1"/>
  <c r="E44" i="31"/>
  <c r="H44" i="31"/>
  <c r="P44" i="31"/>
  <c r="R44" i="31" s="1"/>
  <c r="U44" i="31"/>
  <c r="C45" i="31"/>
  <c r="D45" i="31" s="1"/>
  <c r="H45" i="31"/>
  <c r="P45" i="31"/>
  <c r="U45" i="31"/>
  <c r="C46" i="31"/>
  <c r="D46" i="31" s="1"/>
  <c r="E46" i="31"/>
  <c r="H46" i="31"/>
  <c r="P46" i="31"/>
  <c r="U46" i="31"/>
  <c r="C47" i="31"/>
  <c r="D47" i="31" s="1"/>
  <c r="H47" i="31"/>
  <c r="P47" i="31"/>
  <c r="Q47" i="31" s="1"/>
  <c r="U47" i="31"/>
  <c r="C48" i="31"/>
  <c r="D48" i="31" s="1"/>
  <c r="H48" i="31"/>
  <c r="P48" i="31"/>
  <c r="R48" i="31" s="1"/>
  <c r="U48" i="31"/>
  <c r="C49" i="31"/>
  <c r="H49" i="31"/>
  <c r="P49" i="31"/>
  <c r="R49" i="31" s="1"/>
  <c r="Q49" i="31"/>
  <c r="V49" i="31" s="1"/>
  <c r="U49" i="31"/>
  <c r="C50" i="31"/>
  <c r="D50" i="31" s="1"/>
  <c r="E50" i="31"/>
  <c r="H50" i="31"/>
  <c r="P50" i="31"/>
  <c r="R50" i="31" s="1"/>
  <c r="U50" i="31"/>
  <c r="C51" i="31"/>
  <c r="D51" i="31" s="1"/>
  <c r="H51" i="31"/>
  <c r="P51" i="31"/>
  <c r="R51" i="31" s="1"/>
  <c r="U51" i="31"/>
  <c r="C52" i="31"/>
  <c r="D52" i="31" s="1"/>
  <c r="H52" i="31"/>
  <c r="P52" i="31"/>
  <c r="R52" i="31" s="1"/>
  <c r="U52" i="31"/>
  <c r="C53" i="31"/>
  <c r="H53" i="31"/>
  <c r="P53" i="31"/>
  <c r="R53" i="31" s="1"/>
  <c r="U53" i="31"/>
  <c r="C54" i="31"/>
  <c r="D54" i="31" s="1"/>
  <c r="H54" i="31"/>
  <c r="P54" i="31"/>
  <c r="Q54" i="31" s="1"/>
  <c r="U54" i="31"/>
  <c r="C55" i="31"/>
  <c r="D55" i="31" s="1"/>
  <c r="H55" i="31"/>
  <c r="P55" i="31"/>
  <c r="Q55" i="31" s="1"/>
  <c r="U55" i="31"/>
  <c r="C56" i="31"/>
  <c r="D56" i="31" s="1"/>
  <c r="H56" i="31"/>
  <c r="P56" i="31"/>
  <c r="R56" i="31" s="1"/>
  <c r="U56" i="31"/>
  <c r="C57" i="31"/>
  <c r="E57" i="31" s="1"/>
  <c r="H57" i="31"/>
  <c r="P57" i="31"/>
  <c r="Q57" i="31"/>
  <c r="R57" i="31"/>
  <c r="U57" i="31"/>
  <c r="C58" i="31"/>
  <c r="D58" i="31" s="1"/>
  <c r="H58" i="31"/>
  <c r="P58" i="31"/>
  <c r="R58" i="31" s="1"/>
  <c r="U58" i="31"/>
  <c r="C59" i="31"/>
  <c r="D59" i="31" s="1"/>
  <c r="H59" i="31"/>
  <c r="P59" i="31"/>
  <c r="Q59" i="31" s="1"/>
  <c r="U59" i="31"/>
  <c r="C60" i="31"/>
  <c r="D60" i="31" s="1"/>
  <c r="H60" i="31"/>
  <c r="P60" i="31"/>
  <c r="U60" i="31"/>
  <c r="C61" i="31"/>
  <c r="E61" i="31" s="1"/>
  <c r="H61" i="31"/>
  <c r="P61" i="31"/>
  <c r="Q61" i="31" s="1"/>
  <c r="U61" i="31"/>
  <c r="C62" i="31"/>
  <c r="D62" i="31" s="1"/>
  <c r="H62" i="31"/>
  <c r="P62" i="31"/>
  <c r="Q62" i="31" s="1"/>
  <c r="U62" i="31"/>
  <c r="C63" i="31"/>
  <c r="D63" i="31" s="1"/>
  <c r="H63" i="31"/>
  <c r="P63" i="31"/>
  <c r="Q63" i="31" s="1"/>
  <c r="U63" i="31"/>
  <c r="C64" i="31"/>
  <c r="D64" i="31" s="1"/>
  <c r="H64" i="31"/>
  <c r="P64" i="31"/>
  <c r="U64" i="31"/>
  <c r="A69" i="31"/>
  <c r="N69" i="31"/>
  <c r="E47" i="31" l="1"/>
  <c r="R61" i="31"/>
  <c r="Q43" i="31"/>
  <c r="V43" i="31" s="1"/>
  <c r="R55" i="31"/>
  <c r="D18" i="31"/>
  <c r="I18" i="31" s="1"/>
  <c r="J18" i="31" s="1"/>
  <c r="E40" i="31"/>
  <c r="I40" i="31" s="1"/>
  <c r="K40" i="31" s="1"/>
  <c r="E39" i="31"/>
  <c r="Q30" i="31"/>
  <c r="V30" i="31" s="1"/>
  <c r="X30" i="31" s="1"/>
  <c r="E60" i="31"/>
  <c r="D36" i="31"/>
  <c r="R27" i="31"/>
  <c r="V27" i="31" s="1"/>
  <c r="Y27" i="31" s="1"/>
  <c r="E15" i="31"/>
  <c r="I15" i="31" s="1"/>
  <c r="L15" i="31" s="1"/>
  <c r="Q22" i="31"/>
  <c r="V22" i="31" s="1"/>
  <c r="Y22" i="31" s="1"/>
  <c r="Q58" i="31"/>
  <c r="V58" i="31" s="1"/>
  <c r="X58" i="31" s="1"/>
  <c r="Q53" i="31"/>
  <c r="V53" i="31" s="1"/>
  <c r="X53" i="31" s="1"/>
  <c r="E59" i="31"/>
  <c r="I59" i="31" s="1"/>
  <c r="E56" i="31"/>
  <c r="I56" i="31" s="1"/>
  <c r="L56" i="31" s="1"/>
  <c r="R39" i="31"/>
  <c r="V39" i="31" s="1"/>
  <c r="W39" i="31" s="1"/>
  <c r="E38" i="31"/>
  <c r="I38" i="31" s="1"/>
  <c r="J38" i="31" s="1"/>
  <c r="E29" i="31"/>
  <c r="I29" i="31" s="1"/>
  <c r="J29" i="31" s="1"/>
  <c r="E22" i="31"/>
  <c r="R54" i="31"/>
  <c r="V54" i="31" s="1"/>
  <c r="R10" i="31"/>
  <c r="E45" i="31"/>
  <c r="I45" i="31" s="1"/>
  <c r="K45" i="31" s="1"/>
  <c r="J40" i="31"/>
  <c r="E12" i="31"/>
  <c r="I12" i="31" s="1"/>
  <c r="J12" i="31" s="1"/>
  <c r="I60" i="31"/>
  <c r="J60" i="31" s="1"/>
  <c r="R47" i="31"/>
  <c r="V47" i="31" s="1"/>
  <c r="R41" i="31"/>
  <c r="V41" i="31" s="1"/>
  <c r="R24" i="31"/>
  <c r="V24" i="31" s="1"/>
  <c r="Q19" i="31"/>
  <c r="V19" i="31" s="1"/>
  <c r="X19" i="31" s="1"/>
  <c r="D61" i="31"/>
  <c r="I61" i="31" s="1"/>
  <c r="J61" i="31" s="1"/>
  <c r="E52" i="31"/>
  <c r="I52" i="31" s="1"/>
  <c r="R32" i="31"/>
  <c r="V32" i="31" s="1"/>
  <c r="D16" i="31"/>
  <c r="I16" i="31" s="1"/>
  <c r="J16" i="31" s="1"/>
  <c r="E14" i="31"/>
  <c r="I14" i="31"/>
  <c r="J14" i="31" s="1"/>
  <c r="R63" i="31"/>
  <c r="R59" i="31"/>
  <c r="V59" i="31" s="1"/>
  <c r="V55" i="31"/>
  <c r="W55" i="31" s="1"/>
  <c r="E54" i="31"/>
  <c r="I54" i="31" s="1"/>
  <c r="L54" i="31" s="1"/>
  <c r="E51" i="31"/>
  <c r="I51" i="31" s="1"/>
  <c r="E48" i="31"/>
  <c r="I48" i="31" s="1"/>
  <c r="K48" i="31" s="1"/>
  <c r="R42" i="31"/>
  <c r="V42" i="31" s="1"/>
  <c r="Q35" i="31"/>
  <c r="V35" i="31" s="1"/>
  <c r="X35" i="31" s="1"/>
  <c r="E28" i="31"/>
  <c r="I28" i="31" s="1"/>
  <c r="L28" i="31" s="1"/>
  <c r="Q26" i="31"/>
  <c r="V26" i="31" s="1"/>
  <c r="Y26" i="31" s="1"/>
  <c r="D23" i="31"/>
  <c r="I23" i="31" s="1"/>
  <c r="E20" i="31"/>
  <c r="I20" i="31" s="1"/>
  <c r="R18" i="31"/>
  <c r="R5" i="31"/>
  <c r="V5" i="31" s="1"/>
  <c r="R62" i="31"/>
  <c r="V62" i="31" s="1"/>
  <c r="Q51" i="31"/>
  <c r="V51" i="31" s="1"/>
  <c r="Y51" i="31" s="1"/>
  <c r="Q50" i="31"/>
  <c r="V50" i="31" s="1"/>
  <c r="Y50" i="31" s="1"/>
  <c r="Q44" i="31"/>
  <c r="V44" i="31" s="1"/>
  <c r="Y44" i="31" s="1"/>
  <c r="E37" i="31"/>
  <c r="I37" i="31" s="1"/>
  <c r="K37" i="31" s="1"/>
  <c r="R33" i="31"/>
  <c r="V33" i="31" s="1"/>
  <c r="W30" i="31"/>
  <c r="D30" i="31"/>
  <c r="I30" i="31" s="1"/>
  <c r="J30" i="31" s="1"/>
  <c r="R25" i="31"/>
  <c r="V25" i="31" s="1"/>
  <c r="W25" i="31" s="1"/>
  <c r="R21" i="31"/>
  <c r="V21" i="31" s="1"/>
  <c r="W21" i="31" s="1"/>
  <c r="Q20" i="31"/>
  <c r="V20" i="31" s="1"/>
  <c r="R15" i="31"/>
  <c r="V15" i="31" s="1"/>
  <c r="Q8" i="31"/>
  <c r="V8" i="31" s="1"/>
  <c r="V17" i="31"/>
  <c r="W17" i="31" s="1"/>
  <c r="R16" i="31"/>
  <c r="V16" i="31" s="1"/>
  <c r="R9" i="31"/>
  <c r="V9" i="31" s="1"/>
  <c r="W9" i="31" s="1"/>
  <c r="I21" i="31"/>
  <c r="J21" i="31" s="1"/>
  <c r="R7" i="31"/>
  <c r="V7" i="31" s="1"/>
  <c r="E64" i="31"/>
  <c r="I64" i="31" s="1"/>
  <c r="E55" i="31"/>
  <c r="I55" i="31" s="1"/>
  <c r="J55" i="31" s="1"/>
  <c r="E31" i="31"/>
  <c r="I31" i="31" s="1"/>
  <c r="L31" i="31" s="1"/>
  <c r="I22" i="31"/>
  <c r="J22" i="31" s="1"/>
  <c r="D17" i="31"/>
  <c r="I17" i="31" s="1"/>
  <c r="J17" i="31" s="1"/>
  <c r="V63" i="31"/>
  <c r="W63" i="31" s="1"/>
  <c r="I36" i="31"/>
  <c r="D7" i="31"/>
  <c r="E7" i="31"/>
  <c r="W49" i="31"/>
  <c r="X49" i="31"/>
  <c r="Q38" i="31"/>
  <c r="R38" i="31"/>
  <c r="Q46" i="31"/>
  <c r="R46" i="31"/>
  <c r="W43" i="31"/>
  <c r="X43" i="31"/>
  <c r="V36" i="31"/>
  <c r="Y36" i="31" s="1"/>
  <c r="D25" i="31"/>
  <c r="E25" i="31"/>
  <c r="Q11" i="31"/>
  <c r="R11" i="31"/>
  <c r="D53" i="31"/>
  <c r="E53" i="31"/>
  <c r="D32" i="31"/>
  <c r="E32" i="31"/>
  <c r="D49" i="31"/>
  <c r="E49" i="31"/>
  <c r="E63" i="31"/>
  <c r="I63" i="31" s="1"/>
  <c r="L63" i="31" s="1"/>
  <c r="R60" i="31"/>
  <c r="Q60" i="31"/>
  <c r="Y55" i="31"/>
  <c r="I50" i="31"/>
  <c r="L50" i="31" s="1"/>
  <c r="I46" i="31"/>
  <c r="J46" i="31" s="1"/>
  <c r="D33" i="31"/>
  <c r="E33" i="31"/>
  <c r="Q28" i="31"/>
  <c r="R28" i="31"/>
  <c r="I13" i="31"/>
  <c r="J13" i="31" s="1"/>
  <c r="Q13" i="31"/>
  <c r="R13" i="31"/>
  <c r="V57" i="31"/>
  <c r="Y57" i="31" s="1"/>
  <c r="E62" i="31"/>
  <c r="I62" i="31" s="1"/>
  <c r="D42" i="31"/>
  <c r="E42" i="31"/>
  <c r="I39" i="31"/>
  <c r="J39" i="31" s="1"/>
  <c r="Q37" i="31"/>
  <c r="R37" i="31"/>
  <c r="E27" i="31"/>
  <c r="I27" i="31" s="1"/>
  <c r="D19" i="31"/>
  <c r="E19" i="31"/>
  <c r="Q29" i="31"/>
  <c r="R29" i="31"/>
  <c r="I44" i="31"/>
  <c r="L44" i="31" s="1"/>
  <c r="D24" i="31"/>
  <c r="E24" i="31"/>
  <c r="D41" i="31"/>
  <c r="E41" i="31"/>
  <c r="R64" i="31"/>
  <c r="Q64" i="31"/>
  <c r="V61" i="31"/>
  <c r="E58" i="31"/>
  <c r="I58" i="31" s="1"/>
  <c r="D57" i="31"/>
  <c r="I57" i="31" s="1"/>
  <c r="L57" i="31" s="1"/>
  <c r="I47" i="31"/>
  <c r="J47" i="31" s="1"/>
  <c r="Q45" i="31"/>
  <c r="R45" i="31"/>
  <c r="V18" i="31"/>
  <c r="X18" i="31" s="1"/>
  <c r="Q12" i="31"/>
  <c r="R12" i="31"/>
  <c r="Q56" i="31"/>
  <c r="V56" i="31" s="1"/>
  <c r="Y56" i="31" s="1"/>
  <c r="Q52" i="31"/>
  <c r="V52" i="31" s="1"/>
  <c r="Y49" i="31"/>
  <c r="Q48" i="31"/>
  <c r="V48" i="31" s="1"/>
  <c r="Y48" i="31" s="1"/>
  <c r="D43" i="31"/>
  <c r="I43" i="31" s="1"/>
  <c r="J43" i="31" s="1"/>
  <c r="Q40" i="31"/>
  <c r="V40" i="31" s="1"/>
  <c r="Y40" i="31" s="1"/>
  <c r="D35" i="31"/>
  <c r="I35" i="31" s="1"/>
  <c r="J35" i="31" s="1"/>
  <c r="Q31" i="31"/>
  <c r="V31" i="31" s="1"/>
  <c r="Y31" i="31" s="1"/>
  <c r="D26" i="31"/>
  <c r="I26" i="31" s="1"/>
  <c r="J26" i="31" s="1"/>
  <c r="Q23" i="31"/>
  <c r="V23" i="31" s="1"/>
  <c r="K18" i="31"/>
  <c r="Q14" i="31"/>
  <c r="V14" i="31" s="1"/>
  <c r="D10" i="31"/>
  <c r="I10" i="31" s="1"/>
  <c r="J10" i="31" s="1"/>
  <c r="D9" i="31"/>
  <c r="I9" i="31" s="1"/>
  <c r="J9" i="31" s="1"/>
  <c r="D8" i="31"/>
  <c r="I8" i="31" s="1"/>
  <c r="J8" i="31" s="1"/>
  <c r="E6" i="31"/>
  <c r="I6" i="31" s="1"/>
  <c r="E5" i="31"/>
  <c r="I5" i="31" s="1"/>
  <c r="V10" i="31"/>
  <c r="Y10" i="31" s="1"/>
  <c r="X4" i="31"/>
  <c r="R6" i="31"/>
  <c r="V6" i="31" s="1"/>
  <c r="W6" i="31" s="1"/>
  <c r="E11" i="31"/>
  <c r="I11" i="31" s="1"/>
  <c r="K16" i="31"/>
  <c r="L18" i="31"/>
  <c r="Y4" i="31"/>
  <c r="Y43" i="31"/>
  <c r="Y30" i="31"/>
  <c r="L40" i="31"/>
  <c r="Y35" i="31"/>
  <c r="Y17" i="31"/>
  <c r="X17" i="31"/>
  <c r="L16" i="31"/>
  <c r="E4" i="31"/>
  <c r="I4" i="31" s="1"/>
  <c r="J4" i="31" s="1"/>
  <c r="L13" i="31" l="1"/>
  <c r="K60" i="31"/>
  <c r="J59" i="31"/>
  <c r="L59" i="31"/>
  <c r="W53" i="31"/>
  <c r="W35" i="31"/>
  <c r="L22" i="31"/>
  <c r="X55" i="31"/>
  <c r="K61" i="31"/>
  <c r="L61" i="31"/>
  <c r="I32" i="31"/>
  <c r="L32" i="31" s="1"/>
  <c r="K9" i="31"/>
  <c r="K22" i="31"/>
  <c r="K17" i="31"/>
  <c r="L60" i="31"/>
  <c r="V64" i="31"/>
  <c r="X64" i="31" s="1"/>
  <c r="W24" i="31"/>
  <c r="Y24" i="31"/>
  <c r="X5" i="31"/>
  <c r="W5" i="31"/>
  <c r="Y32" i="31"/>
  <c r="X32" i="31"/>
  <c r="W32" i="31"/>
  <c r="Y53" i="31"/>
  <c r="Y18" i="31"/>
  <c r="L26" i="31"/>
  <c r="K38" i="31"/>
  <c r="X39" i="31"/>
  <c r="L30" i="31"/>
  <c r="L14" i="31"/>
  <c r="W19" i="31"/>
  <c r="Y39" i="31"/>
  <c r="L29" i="31"/>
  <c r="K14" i="31"/>
  <c r="J20" i="31"/>
  <c r="L20" i="31"/>
  <c r="L52" i="31"/>
  <c r="K52" i="31"/>
  <c r="J52" i="31"/>
  <c r="X41" i="31"/>
  <c r="Y41" i="31"/>
  <c r="W41" i="31"/>
  <c r="X7" i="31"/>
  <c r="W7" i="31"/>
  <c r="X47" i="31"/>
  <c r="W47" i="31"/>
  <c r="Y47" i="31"/>
  <c r="V11" i="31"/>
  <c r="W11" i="31" s="1"/>
  <c r="K59" i="31"/>
  <c r="J28" i="31"/>
  <c r="X63" i="31"/>
  <c r="K56" i="31"/>
  <c r="W58" i="31"/>
  <c r="J56" i="31"/>
  <c r="X62" i="31"/>
  <c r="Y62" i="31"/>
  <c r="W59" i="31"/>
  <c r="X59" i="31"/>
  <c r="Y59" i="31"/>
  <c r="W42" i="31"/>
  <c r="Y42" i="31"/>
  <c r="X42" i="31"/>
  <c r="K51" i="31"/>
  <c r="J51" i="31"/>
  <c r="L51" i="31"/>
  <c r="J23" i="31"/>
  <c r="L23" i="31"/>
  <c r="K23" i="31"/>
  <c r="W8" i="31"/>
  <c r="X8" i="31"/>
  <c r="Y58" i="31"/>
  <c r="X26" i="31"/>
  <c r="J48" i="31"/>
  <c r="K29" i="31"/>
  <c r="K20" i="31"/>
  <c r="L55" i="31"/>
  <c r="I25" i="31"/>
  <c r="J25" i="31" s="1"/>
  <c r="X25" i="31"/>
  <c r="Y25" i="31"/>
  <c r="L39" i="31"/>
  <c r="L48" i="31"/>
  <c r="W26" i="31"/>
  <c r="X21" i="31"/>
  <c r="V13" i="31"/>
  <c r="Y13" i="31" s="1"/>
  <c r="I53" i="31"/>
  <c r="L53" i="31" s="1"/>
  <c r="Y21" i="31"/>
  <c r="X24" i="31"/>
  <c r="L45" i="31"/>
  <c r="Y9" i="31"/>
  <c r="K55" i="31"/>
  <c r="Y5" i="31"/>
  <c r="L10" i="31"/>
  <c r="L9" i="31"/>
  <c r="K28" i="31"/>
  <c r="Y63" i="31"/>
  <c r="W33" i="31"/>
  <c r="Y33" i="31"/>
  <c r="X33" i="31"/>
  <c r="W14" i="31"/>
  <c r="X14" i="31"/>
  <c r="Y14" i="31"/>
  <c r="K64" i="31"/>
  <c r="L64" i="31"/>
  <c r="J64" i="31"/>
  <c r="W15" i="31"/>
  <c r="Y15" i="31"/>
  <c r="X15" i="31"/>
  <c r="W16" i="31"/>
  <c r="Y16" i="31"/>
  <c r="X16" i="31"/>
  <c r="Y20" i="31"/>
  <c r="X20" i="31"/>
  <c r="W20" i="31"/>
  <c r="K8" i="31"/>
  <c r="L8" i="31"/>
  <c r="Y7" i="31"/>
  <c r="Y6" i="31"/>
  <c r="Y8" i="31"/>
  <c r="K43" i="31"/>
  <c r="X9" i="31"/>
  <c r="L12" i="31"/>
  <c r="Y19" i="31"/>
  <c r="L17" i="31"/>
  <c r="K10" i="31"/>
  <c r="V12" i="31"/>
  <c r="W12" i="31" s="1"/>
  <c r="K30" i="31"/>
  <c r="K47" i="31"/>
  <c r="V46" i="31"/>
  <c r="X51" i="31"/>
  <c r="W51" i="31"/>
  <c r="K21" i="31"/>
  <c r="L43" i="31"/>
  <c r="L21" i="31"/>
  <c r="K12" i="31"/>
  <c r="J37" i="31"/>
  <c r="X10" i="31"/>
  <c r="W62" i="31"/>
  <c r="K31" i="31"/>
  <c r="J31" i="31"/>
  <c r="L37" i="31"/>
  <c r="L38" i="31"/>
  <c r="L35" i="31"/>
  <c r="L46" i="31"/>
  <c r="L47" i="31"/>
  <c r="W10" i="31"/>
  <c r="J5" i="31"/>
  <c r="K5" i="31"/>
  <c r="L5" i="31"/>
  <c r="J6" i="31"/>
  <c r="L6" i="31"/>
  <c r="K6" i="31"/>
  <c r="J27" i="31"/>
  <c r="K27" i="31"/>
  <c r="L27" i="31"/>
  <c r="J62" i="31"/>
  <c r="K62" i="31"/>
  <c r="L62" i="31"/>
  <c r="J11" i="31"/>
  <c r="K11" i="31"/>
  <c r="L11" i="31"/>
  <c r="W52" i="31"/>
  <c r="X52" i="31"/>
  <c r="X54" i="31"/>
  <c r="W54" i="31"/>
  <c r="J50" i="31"/>
  <c r="K50" i="31"/>
  <c r="W18" i="31"/>
  <c r="W48" i="31"/>
  <c r="X48" i="31"/>
  <c r="X44" i="31"/>
  <c r="W44" i="31"/>
  <c r="V60" i="31"/>
  <c r="X6" i="31"/>
  <c r="X23" i="31"/>
  <c r="W23" i="31"/>
  <c r="X61" i="31"/>
  <c r="W61" i="31"/>
  <c r="V29" i="31"/>
  <c r="V37" i="31"/>
  <c r="V38" i="31"/>
  <c r="I7" i="31"/>
  <c r="K63" i="31"/>
  <c r="J63" i="31"/>
  <c r="K46" i="31"/>
  <c r="X50" i="31"/>
  <c r="W50" i="31"/>
  <c r="J36" i="31"/>
  <c r="K36" i="31"/>
  <c r="X56" i="31"/>
  <c r="W56" i="31"/>
  <c r="J58" i="31"/>
  <c r="K58" i="31"/>
  <c r="K39" i="31"/>
  <c r="X27" i="31"/>
  <c r="W27" i="31"/>
  <c r="I24" i="31"/>
  <c r="I42" i="31"/>
  <c r="I49" i="31"/>
  <c r="Y52" i="31"/>
  <c r="J45" i="31"/>
  <c r="J57" i="31"/>
  <c r="K57" i="31"/>
  <c r="V28" i="31"/>
  <c r="X36" i="31"/>
  <c r="W36" i="31"/>
  <c r="K26" i="31"/>
  <c r="W40" i="31"/>
  <c r="X40" i="31"/>
  <c r="Y61" i="31"/>
  <c r="V45" i="31"/>
  <c r="J44" i="31"/>
  <c r="K44" i="31"/>
  <c r="L58" i="31"/>
  <c r="J15" i="31"/>
  <c r="K15" i="31"/>
  <c r="J54" i="31"/>
  <c r="K54" i="31"/>
  <c r="Y23" i="31"/>
  <c r="W31" i="31"/>
  <c r="X31" i="31"/>
  <c r="W57" i="31"/>
  <c r="X57" i="31"/>
  <c r="Y54" i="31"/>
  <c r="K13" i="31"/>
  <c r="L36" i="31"/>
  <c r="K35" i="31"/>
  <c r="I41" i="31"/>
  <c r="I19" i="31"/>
  <c r="I33" i="31"/>
  <c r="W22" i="31"/>
  <c r="X22" i="31"/>
  <c r="K4" i="31"/>
  <c r="L4" i="31"/>
  <c r="W64" i="31" l="1"/>
  <c r="Y12" i="31"/>
  <c r="K25" i="31"/>
  <c r="J32" i="31"/>
  <c r="Y64" i="31"/>
  <c r="K32" i="31"/>
  <c r="X12" i="31"/>
  <c r="X11" i="31"/>
  <c r="Y11" i="31"/>
  <c r="X13" i="31"/>
  <c r="W13" i="31"/>
  <c r="K53" i="31"/>
  <c r="J53" i="31"/>
  <c r="L25" i="31"/>
  <c r="W46" i="31"/>
  <c r="Y46" i="31"/>
  <c r="X46" i="31"/>
  <c r="J7" i="31"/>
  <c r="K7" i="31"/>
  <c r="L7" i="31"/>
  <c r="J49" i="31"/>
  <c r="K49" i="31"/>
  <c r="L49" i="31"/>
  <c r="J19" i="31"/>
  <c r="K19" i="31"/>
  <c r="L19" i="31"/>
  <c r="X45" i="31"/>
  <c r="Y45" i="31"/>
  <c r="W45" i="31"/>
  <c r="X60" i="31"/>
  <c r="W60" i="31"/>
  <c r="Y60" i="31"/>
  <c r="X37" i="31"/>
  <c r="Y37" i="31"/>
  <c r="W37" i="31"/>
  <c r="J42" i="31"/>
  <c r="K42" i="31"/>
  <c r="L42" i="31"/>
  <c r="J24" i="31"/>
  <c r="K24" i="31"/>
  <c r="L24" i="31"/>
  <c r="W29" i="31"/>
  <c r="Y29" i="31"/>
  <c r="X29" i="31"/>
  <c r="J33" i="31"/>
  <c r="K33" i="31"/>
  <c r="L33" i="31"/>
  <c r="W38" i="31"/>
  <c r="X38" i="31"/>
  <c r="Y38" i="31"/>
  <c r="J41" i="31"/>
  <c r="L41" i="31"/>
  <c r="K41" i="31"/>
  <c r="W28" i="31"/>
  <c r="X28" i="31"/>
  <c r="Y28" i="31"/>
  <c r="G5" i="28"/>
  <c r="N5" i="28"/>
  <c r="U5" i="28"/>
  <c r="AB5" i="28"/>
  <c r="G6" i="28"/>
  <c r="N6" i="28"/>
  <c r="U6" i="28"/>
  <c r="AB6" i="28"/>
  <c r="G7" i="28"/>
  <c r="N7" i="28"/>
  <c r="U7" i="28"/>
  <c r="AB7" i="28"/>
  <c r="G8" i="28"/>
  <c r="N8" i="28"/>
  <c r="U8" i="28"/>
  <c r="AB8" i="28"/>
  <c r="G12" i="28"/>
  <c r="N12" i="28"/>
  <c r="U12" i="28"/>
  <c r="AB12" i="28"/>
  <c r="G13" i="28"/>
  <c r="N13" i="28"/>
  <c r="U13" i="28"/>
  <c r="AB13" i="28"/>
  <c r="G14" i="28"/>
  <c r="N14" i="28"/>
  <c r="U14" i="28"/>
  <c r="AB14" i="28"/>
  <c r="G15" i="28"/>
  <c r="N15" i="28"/>
  <c r="U15" i="28"/>
  <c r="AB15" i="28"/>
  <c r="G19" i="28"/>
  <c r="N19" i="28"/>
  <c r="U19" i="28"/>
  <c r="G20" i="28"/>
  <c r="N20" i="28"/>
  <c r="U20" i="28"/>
  <c r="G21" i="28"/>
  <c r="N21" i="28"/>
  <c r="U21" i="28"/>
  <c r="G22" i="28"/>
  <c r="N22" i="28"/>
  <c r="U22" i="28"/>
  <c r="N26" i="28"/>
  <c r="U26" i="28"/>
  <c r="AB26" i="28"/>
  <c r="N27" i="28"/>
  <c r="U27" i="28"/>
  <c r="AB27" i="28"/>
  <c r="N28" i="28"/>
  <c r="U28" i="28"/>
  <c r="AB28" i="28"/>
  <c r="N29" i="28"/>
  <c r="U29" i="28"/>
  <c r="AB29" i="28"/>
  <c r="G6" i="27"/>
  <c r="L6" i="27"/>
  <c r="Q6" i="27"/>
  <c r="V6" i="27"/>
  <c r="G7" i="27"/>
  <c r="L7" i="27"/>
  <c r="Q7" i="27"/>
  <c r="V7" i="27"/>
  <c r="G8" i="27"/>
  <c r="L8" i="27"/>
  <c r="Q8" i="27"/>
  <c r="V8" i="27"/>
  <c r="L9" i="27"/>
  <c r="Q9" i="27"/>
  <c r="V9" i="27"/>
  <c r="G13" i="27"/>
  <c r="L13" i="27"/>
  <c r="Q13" i="27"/>
  <c r="V13" i="27"/>
  <c r="G14" i="27"/>
  <c r="L14" i="27"/>
  <c r="Q14" i="27"/>
  <c r="V14" i="27"/>
  <c r="G15" i="27"/>
  <c r="L15" i="27"/>
  <c r="Q15" i="27"/>
  <c r="V15" i="27"/>
  <c r="L16" i="27"/>
  <c r="Q16" i="27"/>
  <c r="V16" i="27"/>
  <c r="G5" i="24"/>
  <c r="N5" i="24"/>
  <c r="U5" i="24"/>
  <c r="AB5" i="24"/>
  <c r="G6" i="24"/>
  <c r="N6" i="24"/>
  <c r="U6" i="24"/>
  <c r="AB6" i="24"/>
  <c r="G7" i="24"/>
  <c r="N7" i="24"/>
  <c r="U7" i="24"/>
  <c r="AB7" i="24"/>
  <c r="G8" i="24"/>
  <c r="N8" i="24"/>
  <c r="U8" i="24"/>
  <c r="AB8" i="24"/>
  <c r="G12" i="24"/>
  <c r="N12" i="24"/>
  <c r="U12" i="24"/>
  <c r="AB12" i="24"/>
  <c r="G13" i="24"/>
  <c r="N13" i="24"/>
  <c r="U13" i="24"/>
  <c r="AB13" i="24"/>
  <c r="G14" i="24"/>
  <c r="N14" i="24"/>
  <c r="U14" i="24"/>
  <c r="AB14" i="24"/>
  <c r="G15" i="24"/>
  <c r="N15" i="24"/>
  <c r="U15" i="24"/>
  <c r="AB15" i="24"/>
  <c r="AF9" i="2" l="1"/>
  <c r="AF8" i="2"/>
  <c r="AF7" i="2"/>
  <c r="AF6" i="2"/>
  <c r="X9" i="2"/>
  <c r="X8" i="2"/>
  <c r="X7" i="2"/>
  <c r="X6" i="2"/>
  <c r="P9" i="2"/>
  <c r="P8" i="2"/>
  <c r="P7" i="2"/>
  <c r="P6" i="2"/>
  <c r="H9" i="2"/>
  <c r="H8" i="2"/>
  <c r="H7" i="2"/>
  <c r="H6" i="2"/>
  <c r="H6" i="4"/>
  <c r="AC10" i="4"/>
  <c r="AC9" i="4"/>
  <c r="AC8" i="4"/>
  <c r="AC7" i="4"/>
  <c r="AC6" i="4"/>
  <c r="V10" i="4"/>
  <c r="V9" i="4"/>
  <c r="V8" i="4"/>
  <c r="V7" i="4"/>
  <c r="V6" i="4"/>
  <c r="O10" i="4"/>
  <c r="O9" i="4"/>
  <c r="O8" i="4"/>
  <c r="O7" i="4"/>
  <c r="O6" i="4"/>
  <c r="H10" i="4"/>
  <c r="H9" i="4"/>
  <c r="H8" i="4"/>
  <c r="H7" i="4"/>
  <c r="B60" i="2"/>
  <c r="AQ9" i="2" l="1"/>
  <c r="AQ8" i="2"/>
  <c r="AQ7" i="2"/>
  <c r="AQ6" i="2"/>
</calcChain>
</file>

<file path=xl/sharedStrings.xml><?xml version="1.0" encoding="utf-8"?>
<sst xmlns="http://schemas.openxmlformats.org/spreadsheetml/2006/main" count="2230" uniqueCount="748">
  <si>
    <t>Non-Trans Respondents by Sexual Orientation</t>
  </si>
  <si>
    <t>Non-LGBT</t>
  </si>
  <si>
    <t>Transgender</t>
  </si>
  <si>
    <t>Lesbian/Gay</t>
  </si>
  <si>
    <t>Bisexual</t>
  </si>
  <si>
    <t>"Something Else"</t>
  </si>
  <si>
    <t>(n=521,524)</t>
  </si>
  <si>
    <t>(n=522)</t>
  </si>
  <si>
    <t>(n=6,678)</t>
  </si>
  <si>
    <t>(n=3,214)</t>
  </si>
  <si>
    <t>(n=877)</t>
  </si>
  <si>
    <t>97.88%</t>
  </si>
  <si>
    <t>1.25%</t>
  </si>
  <si>
    <r>
      <rPr>
        <b/>
        <sz val="14"/>
        <color theme="1"/>
        <rFont val="Avenir Next Regular"/>
      </rPr>
      <t>(Household reported) Sex</t>
    </r>
    <r>
      <rPr>
        <b/>
        <i/>
        <sz val="14"/>
        <color theme="1"/>
        <rFont val="Avenir Next Regular"/>
      </rPr>
      <t xml:space="preserve"> </t>
    </r>
  </si>
  <si>
    <t>Male</t>
  </si>
  <si>
    <t>Female</t>
  </si>
  <si>
    <t>100%</t>
  </si>
  <si>
    <t>Pearson chi2(4) = 877.8122  Pr = 0.000</t>
  </si>
  <si>
    <r>
      <rPr>
        <b/>
        <sz val="14"/>
        <color theme="1"/>
        <rFont val="Avenir Next Regular"/>
      </rPr>
      <t>Race/Ethnicity</t>
    </r>
    <r>
      <rPr>
        <b/>
        <i/>
        <sz val="14"/>
        <color theme="1"/>
        <rFont val="Avenir Next Regular"/>
      </rPr>
      <t xml:space="preserve"> </t>
    </r>
  </si>
  <si>
    <t>White</t>
  </si>
  <si>
    <t>Black/African American</t>
  </si>
  <si>
    <t>Hispanic/Latino</t>
  </si>
  <si>
    <t xml:space="preserve">Asian, Pacific Islander, &amp; ons* </t>
  </si>
  <si>
    <t>Multi-racial/ethnic</t>
  </si>
  <si>
    <t xml:space="preserve"> Pearson chi2(16) = 377.3657  Pr = 0.000</t>
  </si>
  <si>
    <r>
      <rPr>
        <b/>
        <sz val="16"/>
        <color theme="1"/>
        <rFont val="Avenir Next Regular"/>
      </rPr>
      <t>Age</t>
    </r>
    <r>
      <rPr>
        <i/>
        <sz val="16"/>
        <color theme="1"/>
        <rFont val="Avenir Next Regular"/>
      </rPr>
      <t xml:space="preserve"> </t>
    </r>
  </si>
  <si>
    <t>16-24</t>
  </si>
  <si>
    <t>25-34</t>
  </si>
  <si>
    <t>35-49</t>
  </si>
  <si>
    <t>50-64</t>
  </si>
  <si>
    <t>65+</t>
  </si>
  <si>
    <t>Pearson chi2(16) =  5.2e+03   Pr = 0.000</t>
  </si>
  <si>
    <r>
      <rPr>
        <b/>
        <sz val="16"/>
        <color theme="1"/>
        <rFont val="Avenir Next Regular"/>
      </rPr>
      <t>Marital Status</t>
    </r>
    <r>
      <rPr>
        <sz val="16"/>
        <color theme="1"/>
        <rFont val="Avenir Next Regular"/>
      </rPr>
      <t xml:space="preserve"> </t>
    </r>
  </si>
  <si>
    <t xml:space="preserve">Married </t>
  </si>
  <si>
    <t>Never Married</t>
  </si>
  <si>
    <t>Widowed</t>
  </si>
  <si>
    <t>Divorced</t>
  </si>
  <si>
    <t>Separated</t>
  </si>
  <si>
    <t xml:space="preserve"> Pearson chi2(16) =  7.9e+03   Pr = 0.000</t>
  </si>
  <si>
    <t>Education</t>
  </si>
  <si>
    <t>Less than High School</t>
  </si>
  <si>
    <t>High School Graduate</t>
  </si>
  <si>
    <t>Some College</t>
  </si>
  <si>
    <t>BA/College Graduate</t>
  </si>
  <si>
    <t>Post-Graduate Education</t>
  </si>
  <si>
    <t>Pearson chi2(16) = 991.3834   Pr = 0.000</t>
  </si>
  <si>
    <r>
      <rPr>
        <b/>
        <sz val="16"/>
        <color theme="1"/>
        <rFont val="Avenir Next Regular"/>
      </rPr>
      <t>Annual Household Income</t>
    </r>
    <r>
      <rPr>
        <sz val="16"/>
        <color theme="1"/>
        <rFont val="Avenir Next Regular"/>
      </rPr>
      <t xml:space="preserve"> </t>
    </r>
  </si>
  <si>
    <t xml:space="preserve">&lt; $25,000 </t>
  </si>
  <si>
    <t>$25,000 - $34,999</t>
  </si>
  <si>
    <t>$35,000 - $49,999</t>
  </si>
  <si>
    <t>$50,000 - $74,999</t>
  </si>
  <si>
    <t>$75,000 - $99,999</t>
  </si>
  <si>
    <t>$100,000+</t>
  </si>
  <si>
    <t>Pearson chi2(20) = 659.6748   Pr = 0.000</t>
  </si>
  <si>
    <t>Residential Area Type</t>
  </si>
  <si>
    <t>(S)MSA/Central City</t>
  </si>
  <si>
    <t>Suburb/Surrounding (S)MSA</t>
  </si>
  <si>
    <t>Nonmetropolitan</t>
  </si>
  <si>
    <t>Pearson chi2(8) =  1.4e+03   Pr = 0.000</t>
  </si>
  <si>
    <t>US Region</t>
  </si>
  <si>
    <t>West</t>
  </si>
  <si>
    <t>Northeast</t>
  </si>
  <si>
    <t>Midwest</t>
  </si>
  <si>
    <t>South</t>
  </si>
  <si>
    <t>Pearson chi2(12) = 681.5403   Pr = 0.000</t>
  </si>
  <si>
    <t>Interview Format</t>
  </si>
  <si>
    <t>In-Person</t>
  </si>
  <si>
    <t>Phone</t>
  </si>
  <si>
    <t>Pearson chi2(4) =  29.0859   Pr = 0.000</t>
  </si>
  <si>
    <t>Mean Number of Interviews</t>
  </si>
  <si>
    <t>BCDE</t>
  </si>
  <si>
    <t>AD</t>
  </si>
  <si>
    <t>ABCE</t>
  </si>
  <si>
    <t>Total Violent Crime</t>
  </si>
  <si>
    <t>Severe Violent Crime</t>
  </si>
  <si>
    <t>Simple Assault</t>
  </si>
  <si>
    <t>Verbal Threats</t>
  </si>
  <si>
    <t>Model 1</t>
  </si>
  <si>
    <t>Model 2</t>
  </si>
  <si>
    <t>M1⤍M2</t>
  </si>
  <si>
    <t>Model 3</t>
  </si>
  <si>
    <t>Model 4</t>
  </si>
  <si>
    <t>M3⤍M4</t>
  </si>
  <si>
    <t>Model 5</t>
  </si>
  <si>
    <t>Model 6</t>
  </si>
  <si>
    <t>M5⤍M6</t>
  </si>
  <si>
    <t>Model 7</t>
  </si>
  <si>
    <t>Model 8</t>
  </si>
  <si>
    <t>M7⤍M8</t>
  </si>
  <si>
    <t>OR</t>
  </si>
  <si>
    <t>p</t>
  </si>
  <si>
    <t>95% CI</t>
  </si>
  <si>
    <t>%⨺OR</t>
  </si>
  <si>
    <r>
      <rPr>
        <b/>
        <sz val="13"/>
        <color theme="1"/>
        <rFont val="Avenir Next Regular"/>
      </rPr>
      <t>LGBT Status</t>
    </r>
    <r>
      <rPr>
        <b/>
        <i/>
        <sz val="13"/>
        <color theme="1"/>
        <rFont val="Avenir Next Regular"/>
      </rPr>
      <t xml:space="preserve"> </t>
    </r>
    <r>
      <rPr>
        <i/>
        <sz val="13"/>
        <color theme="1"/>
        <rFont val="Avenir Next Regular"/>
      </rPr>
      <t>(Non-LGBT)</t>
    </r>
  </si>
  <si>
    <t>*</t>
  </si>
  <si>
    <t>(1.31 - 10.37)</t>
  </si>
  <si>
    <t>(0.80 - 6.53)</t>
  </si>
  <si>
    <t>(1.34 - 10.76)</t>
  </si>
  <si>
    <t>(0.79 - 6.68)</t>
  </si>
  <si>
    <t>(1.09 - 21.50)</t>
  </si>
  <si>
    <t>(0.69 - 13.81)</t>
  </si>
  <si>
    <t>(0.90 - 10.96)</t>
  </si>
  <si>
    <t>(0.65 - 8.10)</t>
  </si>
  <si>
    <t>***</t>
  </si>
  <si>
    <t>(1.55 - 2.80)</t>
  </si>
  <si>
    <t>(1.31 - 2.36)</t>
  </si>
  <si>
    <t>(1.59 - 3.16)</t>
  </si>
  <si>
    <t>(1.35 - 2.72)</t>
  </si>
  <si>
    <t>**</t>
  </si>
  <si>
    <t>(1.31 - 3.06)</t>
  </si>
  <si>
    <t>(1.10 - 2.56)</t>
  </si>
  <si>
    <t>(1.28 - 2.83)</t>
  </si>
  <si>
    <t>(1.04 - 2.29)</t>
  </si>
  <si>
    <t>(5.38 - 8.25)</t>
  </si>
  <si>
    <t>(3.16 - 4.95)</t>
  </si>
  <si>
    <t>(5.58 - 8.99)</t>
  </si>
  <si>
    <t>(3.20 - 5.39)</t>
  </si>
  <si>
    <t>(4.20 - 8.40)</t>
  </si>
  <si>
    <t>(2.46 - 4.98)</t>
  </si>
  <si>
    <t>(2.02 - 5.25)</t>
  </si>
  <si>
    <t>(1.48 - 3.93)</t>
  </si>
  <si>
    <r>
      <t xml:space="preserve">"Something Else" </t>
    </r>
    <r>
      <rPr>
        <sz val="12"/>
        <color theme="1"/>
        <rFont val="Avenir Next Regular"/>
      </rPr>
      <t>Sexual Orientation</t>
    </r>
  </si>
  <si>
    <t>(2.05 - 6.76)</t>
  </si>
  <si>
    <t>(1.32 - 4.45)</t>
  </si>
  <si>
    <t>(1.89 - 8.69)</t>
  </si>
  <si>
    <t>(1.22 - 5.76)</t>
  </si>
  <si>
    <t>(1.33 - 7.71)</t>
  </si>
  <si>
    <t>(0.86 - 4.98)</t>
  </si>
  <si>
    <t>(0.76 - 5.45)</t>
  </si>
  <si>
    <t>(0.55 - 4.08)</t>
  </si>
  <si>
    <t>"I don’t know the answer" Sexual Orientation</t>
  </si>
  <si>
    <t>(0.98 - 3.05)</t>
  </si>
  <si>
    <t>(0.73 - 2.33)</t>
  </si>
  <si>
    <t>(1.19 - 4.55)</t>
  </si>
  <si>
    <t>(0.86 - 3.38)</t>
  </si>
  <si>
    <t>(0.37 - 2.42)</t>
  </si>
  <si>
    <t>(0.28 - 1.91)</t>
  </si>
  <si>
    <t>(1.40 - 6.56)</t>
  </si>
  <si>
    <t>(1.25 - 5.88)</t>
  </si>
  <si>
    <r>
      <rPr>
        <b/>
        <sz val="13"/>
        <color theme="1"/>
        <rFont val="Avenir Next Regular"/>
      </rPr>
      <t>Sex</t>
    </r>
    <r>
      <rPr>
        <b/>
        <i/>
        <sz val="13"/>
        <color theme="1"/>
        <rFont val="Avenir Next Regular"/>
      </rPr>
      <t xml:space="preserve"> </t>
    </r>
    <r>
      <rPr>
        <i/>
        <sz val="13"/>
        <color theme="1"/>
        <rFont val="Avenir Next Regular"/>
      </rPr>
      <t>(Male)</t>
    </r>
  </si>
  <si>
    <r>
      <rPr>
        <b/>
        <sz val="13"/>
        <color theme="1"/>
        <rFont val="Avenir Next Regular"/>
      </rPr>
      <t>Race/Ethnicity</t>
    </r>
    <r>
      <rPr>
        <b/>
        <i/>
        <sz val="13"/>
        <color theme="1"/>
        <rFont val="Avenir Next Regular"/>
      </rPr>
      <t xml:space="preserve"> </t>
    </r>
    <r>
      <rPr>
        <i/>
        <sz val="13"/>
        <color theme="1"/>
        <rFont val="Avenir Next Regular"/>
      </rPr>
      <t>(Non-Hispanic White)</t>
    </r>
  </si>
  <si>
    <t xml:space="preserve">APIons </t>
  </si>
  <si>
    <r>
      <rPr>
        <b/>
        <sz val="13"/>
        <color theme="1"/>
        <rFont val="Avenir Next Regular"/>
      </rPr>
      <t>Age</t>
    </r>
    <r>
      <rPr>
        <i/>
        <sz val="13"/>
        <color theme="1"/>
        <rFont val="Avenir Next Regular"/>
      </rPr>
      <t xml:space="preserve"> (65+)</t>
    </r>
  </si>
  <si>
    <r>
      <rPr>
        <b/>
        <sz val="13"/>
        <color theme="1"/>
        <rFont val="Avenir Next Regular"/>
      </rPr>
      <t>Marital Status</t>
    </r>
    <r>
      <rPr>
        <sz val="13"/>
        <color theme="1"/>
        <rFont val="Avenir Next Regular"/>
      </rPr>
      <t xml:space="preserve"> (</t>
    </r>
    <r>
      <rPr>
        <i/>
        <sz val="13"/>
        <color theme="1"/>
        <rFont val="Avenir Next Regular"/>
      </rPr>
      <t>Married</t>
    </r>
    <r>
      <rPr>
        <sz val="13"/>
        <color theme="1"/>
        <rFont val="Avenir Next Regular"/>
      </rPr>
      <t>)</t>
    </r>
  </si>
  <si>
    <r>
      <rPr>
        <b/>
        <sz val="13"/>
        <color theme="1"/>
        <rFont val="Avenir Next Regular"/>
      </rPr>
      <t>Education</t>
    </r>
    <r>
      <rPr>
        <sz val="13"/>
        <color theme="1"/>
        <rFont val="Avenir Next Regular"/>
      </rPr>
      <t xml:space="preserve"> (</t>
    </r>
    <r>
      <rPr>
        <i/>
        <sz val="13"/>
        <color theme="1"/>
        <rFont val="Avenir Next Regular"/>
      </rPr>
      <t>BA/College Graduate</t>
    </r>
    <r>
      <rPr>
        <sz val="13"/>
        <color theme="1"/>
        <rFont val="Avenir Next Regular"/>
      </rPr>
      <t>)</t>
    </r>
  </si>
  <si>
    <r>
      <rPr>
        <b/>
        <sz val="13"/>
        <color theme="1"/>
        <rFont val="Avenir Next Regular"/>
      </rPr>
      <t>Annual Hhold Income</t>
    </r>
    <r>
      <rPr>
        <sz val="13"/>
        <color theme="1"/>
        <rFont val="Avenir Next Regular"/>
      </rPr>
      <t xml:space="preserve"> (</t>
    </r>
    <r>
      <rPr>
        <i/>
        <sz val="13"/>
        <color theme="1"/>
        <rFont val="Avenir Next Regular"/>
      </rPr>
      <t>$100k+</t>
    </r>
    <r>
      <rPr>
        <sz val="13"/>
        <color theme="1"/>
        <rFont val="Avenir Next Regular"/>
      </rPr>
      <t>)</t>
    </r>
  </si>
  <si>
    <r>
      <rPr>
        <b/>
        <sz val="13"/>
        <color theme="1"/>
        <rFont val="Avenir Next Regular"/>
      </rPr>
      <t xml:space="preserve">MSA Status </t>
    </r>
    <r>
      <rPr>
        <i/>
        <sz val="13"/>
        <color theme="1"/>
        <rFont val="Avenir Next Regular"/>
      </rPr>
      <t>(Metropolitan Central City)</t>
    </r>
  </si>
  <si>
    <t>Model Info</t>
  </si>
  <si>
    <t>F(7, 164)  =  97.36***</t>
  </si>
  <si>
    <t>F(34, 137) = 58.96***</t>
  </si>
  <si>
    <t>F(7, 164) = 76.88***</t>
  </si>
  <si>
    <t>F(34, 137) = 44.72***</t>
  </si>
  <si>
    <t>F(7, 164) = 43.41***</t>
  </si>
  <si>
    <t>F(34, 137) = 22.62***</t>
  </si>
  <si>
    <t xml:space="preserve"> F(7, 164) = 25.41***</t>
  </si>
  <si>
    <t xml:space="preserve"> F(34, 137) = 18.24***</t>
  </si>
  <si>
    <r>
      <t>Adjusted McFadden R</t>
    </r>
    <r>
      <rPr>
        <vertAlign val="superscript"/>
        <sz val="12"/>
        <color theme="1"/>
        <rFont val="Avenir Next Regular"/>
      </rPr>
      <t>2</t>
    </r>
    <r>
      <rPr>
        <sz val="12"/>
        <color theme="1"/>
        <rFont val="Avenir Next Regular"/>
      </rPr>
      <t xml:space="preserve"> </t>
    </r>
  </si>
  <si>
    <t>(1.21 - 6.24)</t>
  </si>
  <si>
    <t>(0.77 - 4.15)</t>
  </si>
  <si>
    <t>(1.39 - 7.31)</t>
  </si>
  <si>
    <t>(0.86 - 4.79)</t>
  </si>
  <si>
    <t>(0.74 - 11.19)</t>
  </si>
  <si>
    <t>(0.49 - 7.56)</t>
  </si>
  <si>
    <t>(2.38 - 12.75)</t>
  </si>
  <si>
    <t>(1.76 - 9.51)</t>
  </si>
  <si>
    <t>(1.32 - 2.37)</t>
  </si>
  <si>
    <t>(1.36 - 2.73)</t>
  </si>
  <si>
    <t>(3.16 - 4.93)</t>
  </si>
  <si>
    <t>(3.19 - 5.37)</t>
  </si>
  <si>
    <t>(4.20 - 8.39)</t>
  </si>
  <si>
    <t>(2.46 - 4.97)</t>
  </si>
  <si>
    <t>(1.49 - 3.96)</t>
  </si>
  <si>
    <t>(2.04 - 6.76)</t>
  </si>
  <si>
    <t>(1.22 - 5.75)</t>
  </si>
  <si>
    <t>(0.76 - 5.46)</t>
  </si>
  <si>
    <t>(0.55 - 4.09)</t>
  </si>
  <si>
    <t>(0.94 - 1.13)</t>
  </si>
  <si>
    <t>(0.85 - 1.08)</t>
  </si>
  <si>
    <t>(1.04 - 1.36)</t>
  </si>
  <si>
    <t>(0.80 - 1.05)</t>
  </si>
  <si>
    <t>(0.73 - 0.99)</t>
  </si>
  <si>
    <t>(0.72 - 1.04)</t>
  </si>
  <si>
    <t>(0.66 - 1.06)</t>
  </si>
  <si>
    <t>(0.54 - 0.85)</t>
  </si>
  <si>
    <t>(0.62 - 0.87)</t>
  </si>
  <si>
    <t>(0.68 - 1.03)</t>
  </si>
  <si>
    <t>(0.51 - 0.83)</t>
  </si>
  <si>
    <t>(0.46 - 0.76)</t>
  </si>
  <si>
    <t>(0.52 - 0.80)</t>
  </si>
  <si>
    <t>(0.57 - 1.01)</t>
  </si>
  <si>
    <t>(0.40 - 0.80)</t>
  </si>
  <si>
    <t>(0.27 - 0.60)</t>
  </si>
  <si>
    <t>(1.36 - 2.26)</t>
  </si>
  <si>
    <t>(1.41 - 2.54)</t>
  </si>
  <si>
    <t>(1.03 - 2.49)</t>
  </si>
  <si>
    <t>(1.05 - 2.43)</t>
  </si>
  <si>
    <t>(2.82 - 4.57)</t>
  </si>
  <si>
    <t>(2.72 - 5.37)</t>
  </si>
  <si>
    <t>(2.47 - 4.90)</t>
  </si>
  <si>
    <t>(1.56 - 3.02)</t>
  </si>
  <si>
    <t>(2.83 - 4.24)</t>
  </si>
  <si>
    <t>(2.62 - 5.02)</t>
  </si>
  <si>
    <t>(2.65 - 4.70)</t>
  </si>
  <si>
    <t>(2.21 - 3.74)</t>
  </si>
  <si>
    <t>(2.47 - 3.64)</t>
  </si>
  <si>
    <t>(2.31 - 4.15)</t>
  </si>
  <si>
    <t>(2.24 - 3.90)</t>
  </si>
  <si>
    <t>(2.03 - 3.37)</t>
  </si>
  <si>
    <t>(1.84 - 2.68)</t>
  </si>
  <si>
    <t>(1.69 - 2.84)</t>
  </si>
  <si>
    <t>(1.75 - 3.03)</t>
  </si>
  <si>
    <t>(1.90 - 3.05)</t>
  </si>
  <si>
    <t>(1.47 - 1.97)</t>
  </si>
  <si>
    <t>(1.44 - 2.09)</t>
  </si>
  <si>
    <t>(1.37 - 1.99)</t>
  </si>
  <si>
    <t>(1.18 - 1.79)</t>
  </si>
  <si>
    <t>(1.46 - 2.60)</t>
  </si>
  <si>
    <t>(1.24 - 2.66)</t>
  </si>
  <si>
    <t>(1.36 - 2.97)</t>
  </si>
  <si>
    <t>(1.11 - 2.25)</t>
  </si>
  <si>
    <t>(2.12 - 2.84)</t>
  </si>
  <si>
    <t>(1.99 - 2.95)</t>
  </si>
  <si>
    <t>(2.13 - 3.05)</t>
  </si>
  <si>
    <t>(1.70 - 2.48)</t>
  </si>
  <si>
    <t>(2.90 - 4.48)</t>
  </si>
  <si>
    <t>(2.32 - 3.99)</t>
  </si>
  <si>
    <t>(3.02 - 5.73)</t>
  </si>
  <si>
    <t>(1.76 - 3.81)</t>
  </si>
  <si>
    <t>(1.07 - 1.50)</t>
  </si>
  <si>
    <t>(1.21 - 1.92)</t>
  </si>
  <si>
    <t>(0.81 - 1.35)</t>
  </si>
  <si>
    <t>(0.81 - 1.40)</t>
  </si>
  <si>
    <t>(0.92 - 1.22)</t>
  </si>
  <si>
    <t>(1.08 - 1.61)</t>
  </si>
  <si>
    <t>(0.69 - 1.02)</t>
  </si>
  <si>
    <t>(0.76 - 1.15)</t>
  </si>
  <si>
    <t>(1.00 - 1.32)</t>
  </si>
  <si>
    <t>(1.08 - 1.67)</t>
  </si>
  <si>
    <t>(0.85 - 1.20)</t>
  </si>
  <si>
    <t>(0.98 - 1.48)</t>
  </si>
  <si>
    <t>(0.85 - 1.24)</t>
  </si>
  <si>
    <t>(0.67 - 1.19)</t>
  </si>
  <si>
    <t>(0.88 - 1.42)</t>
  </si>
  <si>
    <t>(1.00 - 1.59)</t>
  </si>
  <si>
    <t>(1.84 - 2.53)</t>
  </si>
  <si>
    <t>(1.84 - 2.93)</t>
  </si>
  <si>
    <t>(1.55 - 2.39)</t>
  </si>
  <si>
    <t>(1.24 - 1.85)</t>
  </si>
  <si>
    <t>(1.30 - 1.84)</t>
  </si>
  <si>
    <t>(1.27 - 2.01)</t>
  </si>
  <si>
    <t>(1.17 - 1.98)</t>
  </si>
  <si>
    <t>(0.85 - 1.49)</t>
  </si>
  <si>
    <t>(1.15 - 1.62)</t>
  </si>
  <si>
    <t>(1.06 - 1.78)</t>
  </si>
  <si>
    <t>(1.07 - 1.70)</t>
  </si>
  <si>
    <t>(0.99 - 1.62)</t>
  </si>
  <si>
    <t>(0.94 - 1.35)</t>
  </si>
  <si>
    <t>(0.86 - 1.40)</t>
  </si>
  <si>
    <t>(0.93 - 1.51)</t>
  </si>
  <si>
    <t>(0.84 - 1.30)</t>
  </si>
  <si>
    <t>(0.82 - 1.23)</t>
  </si>
  <si>
    <t>(0.77 - 1.40)</t>
  </si>
  <si>
    <t>(0.78 - 1.27)</t>
  </si>
  <si>
    <t>(0.87 - 1.35)</t>
  </si>
  <si>
    <t>(0.70 - 0.87)</t>
  </si>
  <si>
    <t>(0.68 - 0.85)</t>
  </si>
  <si>
    <t>(0.69 - 0.96)</t>
  </si>
  <si>
    <t>(0.68 - 0.91)</t>
  </si>
  <si>
    <t>(0.66 - 0.96)</t>
  </si>
  <si>
    <t>(0.63 - 0.96)</t>
  </si>
  <si>
    <t>(0.66 - 1.09)</t>
  </si>
  <si>
    <t>(0.71 - 1.18)</t>
  </si>
  <si>
    <t>I Rate</t>
  </si>
  <si>
    <t>90% CI</t>
  </si>
  <si>
    <t>Ratio</t>
  </si>
  <si>
    <t>90 % CI</t>
  </si>
  <si>
    <t>!</t>
  </si>
  <si>
    <t>P Rate</t>
  </si>
  <si>
    <t>#vict</t>
  </si>
  <si>
    <t xml:space="preserve">P Rate </t>
  </si>
  <si>
    <r>
      <t>48.1</t>
    </r>
    <r>
      <rPr>
        <sz val="16"/>
        <color theme="1"/>
        <rFont val="Avenir Next Regular"/>
      </rPr>
      <t>%</t>
    </r>
  </si>
  <si>
    <r>
      <rPr>
        <b/>
        <sz val="16"/>
        <color theme="1"/>
        <rFont val="Avenir Next Regular"/>
      </rPr>
      <t>63.6</t>
    </r>
    <r>
      <rPr>
        <sz val="16"/>
        <color theme="1"/>
        <rFont val="Avenir Next Regular"/>
      </rPr>
      <t>%</t>
    </r>
  </si>
  <si>
    <r>
      <rPr>
        <b/>
        <sz val="16"/>
        <color theme="1"/>
        <rFont val="Avenir Next Regular"/>
      </rPr>
      <t>14.3</t>
    </r>
    <r>
      <rPr>
        <sz val="16"/>
        <color theme="1"/>
        <rFont val="Avenir Next Regular"/>
      </rPr>
      <t>%</t>
    </r>
  </si>
  <si>
    <r>
      <rPr>
        <b/>
        <sz val="16"/>
        <color theme="1"/>
        <rFont val="Avenir Next Regular"/>
      </rPr>
      <t>50.7</t>
    </r>
    <r>
      <rPr>
        <sz val="16"/>
        <color theme="1"/>
        <rFont val="Avenir Next Regular"/>
      </rPr>
      <t>%</t>
    </r>
  </si>
  <si>
    <r>
      <rPr>
        <b/>
        <sz val="16"/>
        <color theme="1"/>
        <rFont val="Avenir Next Regular"/>
      </rPr>
      <t>14.9</t>
    </r>
    <r>
      <rPr>
        <sz val="16"/>
        <color theme="1"/>
        <rFont val="Avenir Next Regular"/>
      </rPr>
      <t>%</t>
    </r>
  </si>
  <si>
    <r>
      <rPr>
        <b/>
        <sz val="16"/>
        <color theme="1"/>
        <rFont val="Avenir Next Regular"/>
      </rPr>
      <t>18.8</t>
    </r>
    <r>
      <rPr>
        <sz val="16"/>
        <color theme="1"/>
        <rFont val="Avenir Next Regular"/>
      </rPr>
      <t>%</t>
    </r>
  </si>
  <si>
    <r>
      <rPr>
        <b/>
        <sz val="16"/>
        <color theme="1"/>
        <rFont val="Avenir Next Regular"/>
      </rPr>
      <t>33.3</t>
    </r>
    <r>
      <rPr>
        <sz val="16"/>
        <color theme="1"/>
        <rFont val="Avenir Next Regular"/>
      </rPr>
      <t>%</t>
    </r>
  </si>
  <si>
    <r>
      <rPr>
        <b/>
        <sz val="16"/>
        <color theme="1"/>
        <rFont val="Avenir Next Regular"/>
      </rPr>
      <t>23.2</t>
    </r>
    <r>
      <rPr>
        <sz val="16"/>
        <color theme="1"/>
        <rFont val="Avenir Next Regular"/>
      </rPr>
      <t>%</t>
    </r>
  </si>
  <si>
    <r>
      <rPr>
        <b/>
        <sz val="16"/>
        <color theme="1"/>
        <rFont val="Avenir Next Regular"/>
      </rPr>
      <t>45.5</t>
    </r>
    <r>
      <rPr>
        <sz val="16"/>
        <color theme="1"/>
        <rFont val="Avenir Next Regular"/>
      </rPr>
      <t>%</t>
    </r>
  </si>
  <si>
    <t>Unweighted 
Sample</t>
  </si>
  <si>
    <t>Weighted 
Sample</t>
  </si>
  <si>
    <t>(n=563,803,532)</t>
  </si>
  <si>
    <t>(n=7,854,049)</t>
  </si>
  <si>
    <t>(n=608,736)</t>
  </si>
  <si>
    <t>(n=3,954,802)</t>
  </si>
  <si>
    <t>(n=1,000,529)</t>
  </si>
  <si>
    <t>97.68%</t>
  </si>
  <si>
    <t>1.36%</t>
  </si>
  <si>
    <t>Non-LGBT (n = 563,803,532)</t>
  </si>
  <si>
    <t>Transgender (n = 608,736)</t>
  </si>
  <si>
    <t>Lesbian/Gay (n = 7,854,049)</t>
  </si>
  <si>
    <t>Bisexual (n = 3,954,802)</t>
  </si>
  <si>
    <t>Something Else SO (n = 1,000,529)</t>
  </si>
  <si>
    <t>***p&lt;.001; **p&lt;.01; *p&lt;.05 (two-tailed tests); Model info: Strata = 160, PSUs 330; Subpopulation Observations = 532,815; Subpopulation size = 577,221,647</t>
  </si>
  <si>
    <t>***p&lt;.001; **p&lt;.01; *p&lt;.05 (two-tailed tests); Model info: Strata = 160, PSUs 330; Subpopulation Observations = 534,165; Subpopulation size = 578,773,868</t>
  </si>
  <si>
    <r>
      <rPr>
        <b/>
        <sz val="11"/>
        <color theme="1"/>
        <rFont val="Avenir Next Regular"/>
      </rPr>
      <t>Notes</t>
    </r>
    <r>
      <rPr>
        <sz val="11"/>
        <color theme="1"/>
        <rFont val="Avenir Next Regular"/>
      </rPr>
      <t xml:space="preserve">: Reference category in </t>
    </r>
    <r>
      <rPr>
        <i/>
        <sz val="11"/>
        <color theme="1"/>
        <rFont val="Avenir Next Regular"/>
      </rPr>
      <t>parentheses</t>
    </r>
    <r>
      <rPr>
        <sz val="11"/>
        <color theme="1"/>
        <rFont val="Avenir Next Regular"/>
      </rPr>
      <t xml:space="preserve"> following variable label. </t>
    </r>
    <r>
      <rPr>
        <b/>
        <sz val="11"/>
        <color theme="1"/>
        <rFont val="Avenir Next Regular"/>
      </rPr>
      <t>%⨺OR</t>
    </r>
    <r>
      <rPr>
        <sz val="11"/>
        <color theme="1"/>
        <rFont val="Avenir Next Regular"/>
      </rPr>
      <t xml:space="preserve"> = the percent reduction in the odds ratio after adding control variables. Controls for number of interviews and interview type included but not shown in both models; in Models 2, 4, 6, and 8, household-reported sex, race/ethnicity, age (group), marital status, education, annual household income, residential area type, and US region are also controlled but not presented. The Adjusted McFadden R</t>
    </r>
    <r>
      <rPr>
        <vertAlign val="superscript"/>
        <sz val="11"/>
        <color theme="1"/>
        <rFont val="Avenir Next Regular"/>
      </rPr>
      <t>2</t>
    </r>
    <r>
      <rPr>
        <sz val="11"/>
        <color theme="1"/>
        <rFont val="Avenir Next Regular"/>
      </rPr>
      <t xml:space="preserve"> is based on a model without the survey design adjustments. </t>
    </r>
  </si>
  <si>
    <t>(0.34 - 4.54)</t>
  </si>
  <si>
    <t>(1.38 - 2.92)</t>
  </si>
  <si>
    <t>(2.03 - 5.82)</t>
  </si>
  <si>
    <t>(0.67 - 6.72)</t>
  </si>
  <si>
    <t>(0.93 - 1.14)</t>
  </si>
  <si>
    <t>(0.35 - 9.50)</t>
  </si>
  <si>
    <t>(0.41 - 1.29)</t>
  </si>
  <si>
    <t>(0.69 - 2.06)</t>
  </si>
  <si>
    <t>(0.32 - 4.72)</t>
  </si>
  <si>
    <t>F(37, 134) = 42.44***</t>
  </si>
  <si>
    <t>(0.55 - 7.64)</t>
  </si>
  <si>
    <t>(1.54 - 3.58)</t>
  </si>
  <si>
    <t>(1.81 - 6.04)</t>
  </si>
  <si>
    <t>(0.85 - 1.10)</t>
  </si>
  <si>
    <r>
      <rPr>
        <b/>
        <sz val="11"/>
        <color theme="1"/>
        <rFont val="Avenir Next Regular"/>
      </rPr>
      <t>Notes</t>
    </r>
    <r>
      <rPr>
        <sz val="11"/>
        <color theme="1"/>
        <rFont val="Avenir Next Regular"/>
      </rPr>
      <t xml:space="preserve">: Reference category in </t>
    </r>
    <r>
      <rPr>
        <i/>
        <sz val="11"/>
        <color theme="1"/>
        <rFont val="Avenir Next Regular"/>
      </rPr>
      <t>parentheses</t>
    </r>
    <r>
      <rPr>
        <sz val="11"/>
        <color theme="1"/>
        <rFont val="Avenir Next Regular"/>
      </rPr>
      <t xml:space="preserve"> following variable label. Controls for number of interviews and interview type included but not shown in both models; in all four models, race/ethnicity, age (group), marital status, education, annual household income, residential area type, and US region are also controlled but not presented. The Adjusted McFadden R</t>
    </r>
    <r>
      <rPr>
        <vertAlign val="superscript"/>
        <sz val="11"/>
        <color theme="1"/>
        <rFont val="Avenir Next Regular"/>
      </rPr>
      <t>2</t>
    </r>
    <r>
      <rPr>
        <sz val="11"/>
        <color theme="1"/>
        <rFont val="Avenir Next Regular"/>
      </rPr>
      <t xml:space="preserve"> is based on a model without the survey design adjustments. </t>
    </r>
  </si>
  <si>
    <t>(0.19 - 5.09)</t>
  </si>
  <si>
    <t>(0.28 - 1.21)</t>
  </si>
  <si>
    <t>(0.70 - 2.53)</t>
  </si>
  <si>
    <t>(0.15 - 3.34)</t>
  </si>
  <si>
    <t>F(37, 134) = 20.57***</t>
  </si>
  <si>
    <t>(0.19 - 10.33)</t>
  </si>
  <si>
    <t>(0.86 - 2.93)</t>
  </si>
  <si>
    <t>(1.54 - 8.72)</t>
  </si>
  <si>
    <t>(0.07 - 3.52)</t>
  </si>
  <si>
    <t>(1.03 - 1.35)</t>
  </si>
  <si>
    <t>(0.11 - 22.94)</t>
  </si>
  <si>
    <t>(0.48 - 2.59)</t>
  </si>
  <si>
    <t>(0.36 - 2.49)</t>
  </si>
  <si>
    <t>(0.66 - 54.36)</t>
  </si>
  <si>
    <t>F(37, 134) = 15.78***</t>
  </si>
  <si>
    <t>(0.69 - 2.03)</t>
  </si>
  <si>
    <t>(0.91 - 4.89)</t>
  </si>
  <si>
    <t>(0.04 - 2.32)</t>
  </si>
  <si>
    <t>(0.78 - 1.04)</t>
  </si>
  <si>
    <t>(0.10 - 2.56)</t>
  </si>
  <si>
    <t>(0.82 - 3.74)</t>
  </si>
  <si>
    <t>(0.44 - 3.31)</t>
  </si>
  <si>
    <t>F(6, 165) = 50.43***</t>
  </si>
  <si>
    <t>F(33, 138) = 22.99***</t>
  </si>
  <si>
    <t>F(6, 165) = 30.24***</t>
  </si>
  <si>
    <t>F(33, 138) = 17.95***</t>
  </si>
  <si>
    <t>F(6, 165) = 114.17***</t>
  </si>
  <si>
    <t>F(33, 138) = 60.39***</t>
  </si>
  <si>
    <t>F(6, 165) = 90.88***</t>
  </si>
  <si>
    <t>F(33, 138) = 46.55***</t>
  </si>
  <si>
    <t>F(37, 134) = 53.97***</t>
  </si>
  <si>
    <t>Characteristic</t>
  </si>
  <si>
    <t xml:space="preserve">Crime Type </t>
  </si>
  <si>
    <t>Correlation Coefficient</t>
  </si>
  <si>
    <t>Parameter "b"</t>
  </si>
  <si>
    <t>Parameter "c"</t>
  </si>
  <si>
    <t>Subpopulation</t>
  </si>
  <si>
    <t xml:space="preserve">Subpopulation Victimized </t>
  </si>
  <si>
    <t>Rate Per 1,000 Persons</t>
  </si>
  <si>
    <t>SE(Rate)</t>
  </si>
  <si>
    <t>90% CI Lower Bound</t>
  </si>
  <si>
    <t>90% CI Upper Bound</t>
  </si>
  <si>
    <t>(Non-Trans)
Lesbian/Gay</t>
  </si>
  <si>
    <t>(Non-Trans)
Bisexual</t>
  </si>
  <si>
    <t>(Non-Trans)
Something Else</t>
  </si>
  <si>
    <r>
      <rPr>
        <b/>
        <sz val="11"/>
        <color theme="1"/>
        <rFont val="Avenir Next Regular"/>
      </rPr>
      <t>Notes</t>
    </r>
    <r>
      <rPr>
        <sz val="11"/>
        <color theme="1"/>
        <rFont val="Avenir Next Regular"/>
      </rPr>
      <t xml:space="preserve">: Reference category in </t>
    </r>
    <r>
      <rPr>
        <i/>
        <sz val="11"/>
        <color theme="1"/>
        <rFont val="Avenir Next Regular"/>
      </rPr>
      <t>parentheses</t>
    </r>
    <r>
      <rPr>
        <sz val="11"/>
        <color theme="1"/>
        <rFont val="Avenir Next Regular"/>
      </rPr>
      <t xml:space="preserve"> following variable label. </t>
    </r>
    <r>
      <rPr>
        <b/>
        <sz val="11"/>
        <color theme="1"/>
        <rFont val="Avenir Next Regular"/>
      </rPr>
      <t>%⨺OR</t>
    </r>
    <r>
      <rPr>
        <sz val="11"/>
        <color theme="1"/>
        <rFont val="Avenir Next Regular"/>
      </rPr>
      <t xml:space="preserve"> = the percent reduction in the odds ratio after adding control variables. The Adjusted McFadden R</t>
    </r>
    <r>
      <rPr>
        <vertAlign val="superscript"/>
        <sz val="11"/>
        <color theme="1"/>
        <rFont val="Avenir Next Regular"/>
      </rPr>
      <t>2</t>
    </r>
    <r>
      <rPr>
        <sz val="11"/>
        <color theme="1"/>
        <rFont val="Avenir Next Regular"/>
      </rPr>
      <t xml:space="preserve"> is based on a model without the survey design adjustments. </t>
    </r>
  </si>
  <si>
    <r>
      <rPr>
        <b/>
        <sz val="13"/>
        <color theme="1"/>
        <rFont val="Avenir Next Regular"/>
      </rPr>
      <t>Region</t>
    </r>
    <r>
      <rPr>
        <sz val="13"/>
        <color theme="1"/>
        <rFont val="Avenir Next Regular"/>
      </rPr>
      <t xml:space="preserve"> (</t>
    </r>
    <r>
      <rPr>
        <i/>
        <sz val="13"/>
        <color theme="1"/>
        <rFont val="Avenir Next Regular"/>
      </rPr>
      <t>West</t>
    </r>
    <r>
      <rPr>
        <sz val="13"/>
        <color theme="1"/>
        <rFont val="Avenir Next Regular"/>
      </rPr>
      <t>)</t>
    </r>
  </si>
  <si>
    <r>
      <rPr>
        <b/>
        <sz val="13"/>
        <color theme="1"/>
        <rFont val="Avenir Next Regular"/>
      </rPr>
      <t>Interview Format</t>
    </r>
    <r>
      <rPr>
        <sz val="13"/>
        <color theme="1"/>
        <rFont val="Avenir Next Regular"/>
      </rPr>
      <t xml:space="preserve"> (</t>
    </r>
    <r>
      <rPr>
        <i/>
        <sz val="13"/>
        <color theme="1"/>
        <rFont val="Avenir Next Regular"/>
      </rPr>
      <t>In-Person</t>
    </r>
    <r>
      <rPr>
        <sz val="13"/>
        <color theme="1"/>
        <rFont val="Avenir Next Regular"/>
      </rPr>
      <t>)</t>
    </r>
  </si>
  <si>
    <t>Number of Interviews</t>
  </si>
  <si>
    <t>(0.86 - 4.35)</t>
  </si>
  <si>
    <t>(0.86 - 4.93)</t>
  </si>
  <si>
    <t>(0.63 - 7.59)</t>
  </si>
  <si>
    <t>(1.78 - 9.63)</t>
  </si>
  <si>
    <t>(1.35 - 2.46)</t>
  </si>
  <si>
    <t>(1.37 - 2.78)</t>
  </si>
  <si>
    <t>(1.15 - 2.71)</t>
  </si>
  <si>
    <t>(1.11 - 2.43)</t>
  </si>
  <si>
    <t>(3.35 - 5.24)</t>
  </si>
  <si>
    <t>(3.36 - 5.68)</t>
  </si>
  <si>
    <t>(2.64 - 5.33)</t>
  </si>
  <si>
    <t>(1.59 - 4.22)</t>
  </si>
  <si>
    <t>(1.38 - 4.70)</t>
  </si>
  <si>
    <t>(1.26 - 6.05)</t>
  </si>
  <si>
    <t>(0.92 - 5.28)</t>
  </si>
  <si>
    <t>(0.58 - 4.32)</t>
  </si>
  <si>
    <t>(0.96 - 1.15)</t>
  </si>
  <si>
    <t>(0.86 - 1.09)</t>
  </si>
  <si>
    <t>(1.08 - 1.40)</t>
  </si>
  <si>
    <t>(0.82 - 1.08)</t>
  </si>
  <si>
    <t>(0.78 - 1.06)</t>
  </si>
  <si>
    <t>(0.79 - 1.14)</t>
  </si>
  <si>
    <t>(0.70 - 1.09)</t>
  </si>
  <si>
    <t>(0.56 - 0.90)</t>
  </si>
  <si>
    <t>(0.63 - 0.87)</t>
  </si>
  <si>
    <t>(0.71 - 1.06)</t>
  </si>
  <si>
    <t>(0.50 - 0.79)</t>
  </si>
  <si>
    <t>(0.45 - 0.71)</t>
  </si>
  <si>
    <t>(0.49 - 0.75)</t>
  </si>
  <si>
    <t>(0.53 - 0.91)</t>
  </si>
  <si>
    <t>(0.38 - 0.76)</t>
  </si>
  <si>
    <t>(0.26 - 0.57)</t>
  </si>
  <si>
    <t>(1.50 - 2.48)</t>
  </si>
  <si>
    <t>(1.59 - 2.83)</t>
  </si>
  <si>
    <t>(1.11 - 2.65)</t>
  </si>
  <si>
    <t>(1.14 - 2.60)</t>
  </si>
  <si>
    <t>(3.24 - 4.76)</t>
  </si>
  <si>
    <t>(3.53 - 5.72)</t>
  </si>
  <si>
    <t>(2.65 - 4.73)</t>
  </si>
  <si>
    <t>(1.79 - 2.98)</t>
  </si>
  <si>
    <t>(2.81 - 3.91)</t>
  </si>
  <si>
    <t>(2.76 - 4.48)</t>
  </si>
  <si>
    <t>(2.58 - 4.39)</t>
  </si>
  <si>
    <t>(2.28 - 3.53)</t>
  </si>
  <si>
    <t>(2.43 - 3.40)</t>
  </si>
  <si>
    <t>(2.35 - 3.73)</t>
  </si>
  <si>
    <t>(2.23 - 3.74)</t>
  </si>
  <si>
    <t>(2.10 - 3.25)</t>
  </si>
  <si>
    <t>(1.86 - 2.63)</t>
  </si>
  <si>
    <t>(1.76 - 2.75)</t>
  </si>
  <si>
    <t>(1.78 - 2.99)</t>
  </si>
  <si>
    <t>(1.95 - 3.03)</t>
  </si>
  <si>
    <t>(2.33 - 3.20)</t>
  </si>
  <si>
    <t>(2.50 - 3.84)</t>
  </si>
  <si>
    <t>(1.87 - 2.87)</t>
  </si>
  <si>
    <t>(1.46 - 2.14)</t>
  </si>
  <si>
    <t>(1.59 - 2.23)</t>
  </si>
  <si>
    <t>(1.64 - 2.54)</t>
  </si>
  <si>
    <t>(1.37 - 2.30)</t>
  </si>
  <si>
    <t>(0.97 - 1.67)</t>
  </si>
  <si>
    <t>(1.35 - 1.93)</t>
  </si>
  <si>
    <t>(1.33 - 2.18)</t>
  </si>
  <si>
    <t>(1.21 - 1.94)</t>
  </si>
  <si>
    <t>(1.11 - 1.79)</t>
  </si>
  <si>
    <t>(1.05 - 1.52)</t>
  </si>
  <si>
    <t>(1.01 - 1.61)</t>
  </si>
  <si>
    <t>(1.01 - 1.65)</t>
  </si>
  <si>
    <t>(0.90 - 1.40)</t>
  </si>
  <si>
    <t>(0.86 - 1.29)</t>
  </si>
  <si>
    <t>(0.83 - 1.51)</t>
  </si>
  <si>
    <t>(0.81 - 1.32)</t>
  </si>
  <si>
    <t>(0.69 - 0.86)</t>
  </si>
  <si>
    <t>(0.67 - 0.92)</t>
  </si>
  <si>
    <t>(0.66 - 0.88)</t>
  </si>
  <si>
    <t>(0.64 - 0.98)</t>
  </si>
  <si>
    <t>(0.64 - 1.06)</t>
  </si>
  <si>
    <t>(0.68 - 1.12)</t>
  </si>
  <si>
    <t>(0.48 - 0.69)</t>
  </si>
  <si>
    <t>(0.46 - 0.70)</t>
  </si>
  <si>
    <t>(0.43 - 0.73)</t>
  </si>
  <si>
    <t>(0.58 - 0.77)</t>
  </si>
  <si>
    <t>(0.56 - 0.82)</t>
  </si>
  <si>
    <t>(0.55 - 0.78)</t>
  </si>
  <si>
    <t>(0.55 - 0.85)</t>
  </si>
  <si>
    <t>(0.51 - 0.66)</t>
  </si>
  <si>
    <t>(0.54 - 0.74)</t>
  </si>
  <si>
    <t>(0.44 - 0.65)</t>
  </si>
  <si>
    <t>(0.89 - 1.10)</t>
  </si>
  <si>
    <t>(0.82 - 1.03)</t>
  </si>
  <si>
    <t>(0.90 - 1.21)</t>
  </si>
  <si>
    <t>(0.85 - 1.14)</t>
  </si>
  <si>
    <t>(0.73 - 0.80)</t>
  </si>
  <si>
    <t>(0.71 - 0.79)</t>
  </si>
  <si>
    <t>(0.74 - 0.84)</t>
  </si>
  <si>
    <t>(0.76 - 0.84)</t>
  </si>
  <si>
    <r>
      <rPr>
        <b/>
        <sz val="11"/>
        <color theme="1"/>
        <rFont val="Avenir Next Regular"/>
      </rPr>
      <t>Notes</t>
    </r>
    <r>
      <rPr>
        <sz val="11"/>
        <color theme="1"/>
        <rFont val="Avenir Next Regular"/>
      </rPr>
      <t xml:space="preserve">: Reference category in </t>
    </r>
    <r>
      <rPr>
        <i/>
        <sz val="11"/>
        <color theme="1"/>
        <rFont val="Avenir Next Regular"/>
      </rPr>
      <t>parentheses</t>
    </r>
    <r>
      <rPr>
        <sz val="11"/>
        <color theme="1"/>
        <rFont val="Avenir Next Regular"/>
      </rPr>
      <t xml:space="preserve"> following variable label. The Adjusted McFadden R</t>
    </r>
    <r>
      <rPr>
        <vertAlign val="superscript"/>
        <sz val="11"/>
        <color theme="1"/>
        <rFont val="Avenir Next Regular"/>
      </rPr>
      <t>2</t>
    </r>
    <r>
      <rPr>
        <sz val="11"/>
        <color theme="1"/>
        <rFont val="Avenir Next Regular"/>
      </rPr>
      <t xml:space="preserve"> is based on a model without the survey design adjustments. </t>
    </r>
  </si>
  <si>
    <t>***p&lt;.001; **p&lt;.01; *p&lt;.05 (two-tailed tests); Model info: Strata = 160, PSUs 330; Subpopulation Observations = 538,033; Subpopulation size = 583,585,336</t>
  </si>
  <si>
    <t>F(25, 146) = 74.92***</t>
  </si>
  <si>
    <t>F(25, 146) = 63.73***</t>
  </si>
  <si>
    <t xml:space="preserve"> F(25, 146) = 27.91***</t>
  </si>
  <si>
    <t xml:space="preserve"> F(25, 146) = 19.66***</t>
  </si>
  <si>
    <t>(0.80 - 1.06)</t>
  </si>
  <si>
    <t>(0.72 - 0.99)</t>
  </si>
  <si>
    <t>(0.71 - 1.02)</t>
  </si>
  <si>
    <t>(0.53 - 0.84)</t>
  </si>
  <si>
    <t>(0.68 - 1.04)</t>
  </si>
  <si>
    <t>(0.51 - 0.82)</t>
  </si>
  <si>
    <t>(0.47 - 0.77)</t>
  </si>
  <si>
    <t>(0.57 - 1.00)</t>
  </si>
  <si>
    <t>(0.26 - 0.59)</t>
  </si>
  <si>
    <t>(1.35 - 2.25)</t>
  </si>
  <si>
    <t>(1.41 - 2.51)</t>
  </si>
  <si>
    <t>(1.03 - 2.48)</t>
  </si>
  <si>
    <t>(1.09 - 2.47)</t>
  </si>
  <si>
    <t>(2.78 - 4.49)</t>
  </si>
  <si>
    <t>(2.65 - 5.21)</t>
  </si>
  <si>
    <t>(2.49 - 4.90)</t>
  </si>
  <si>
    <t>(1.56 - 3.04)</t>
  </si>
  <si>
    <t>(2.83 - 4.23)</t>
  </si>
  <si>
    <t>(2.62 - 4.99)</t>
  </si>
  <si>
    <t>(2.65 - 4.69)</t>
  </si>
  <si>
    <t>(2.12 - 3.65)</t>
  </si>
  <si>
    <t>(2.48 - 3.65)</t>
  </si>
  <si>
    <t>(2.32 - 4.16)</t>
  </si>
  <si>
    <t>(2.25 - 3.90)</t>
  </si>
  <si>
    <t>(1.96 - 3.30)</t>
  </si>
  <si>
    <t>(1.83 - 2.65)</t>
  </si>
  <si>
    <t>(1.67 - 2.80)</t>
  </si>
  <si>
    <t>(1.75 - 3.02)</t>
  </si>
  <si>
    <t>(1.84 - 2.97)</t>
  </si>
  <si>
    <t>(1.21 - 1.90)</t>
  </si>
  <si>
    <t>(0.82 - 1.35)</t>
  </si>
  <si>
    <t>(0.79 - 1.37)</t>
  </si>
  <si>
    <t>(1.01 - 1.33)</t>
  </si>
  <si>
    <t>(1.09 - 1.67)</t>
  </si>
  <si>
    <t>(0.97 - 1.46)</t>
  </si>
  <si>
    <t>(0.66 - 1.17)</t>
  </si>
  <si>
    <t>(0.89 - 1.43)</t>
  </si>
  <si>
    <t>(1.46 - 2.59)</t>
  </si>
  <si>
    <t>(1.22 - 2.62)</t>
  </si>
  <si>
    <t>(1.38 - 3.03)</t>
  </si>
  <si>
    <t>(1.08 - 2.18)</t>
  </si>
  <si>
    <t>(2.12 - 2.83)</t>
  </si>
  <si>
    <t>(1.97 - 2.93)</t>
  </si>
  <si>
    <t>(2.13 - 3.06)</t>
  </si>
  <si>
    <t>(1.69 - 2.47)</t>
  </si>
  <si>
    <t>(2.87 - 4.43)</t>
  </si>
  <si>
    <t>(2.27 - 3.91)</t>
  </si>
  <si>
    <t>(1.74 - 3.78)</t>
  </si>
  <si>
    <t>(1.48 - 1.98)</t>
  </si>
  <si>
    <t>(1.46 - 2.12)</t>
  </si>
  <si>
    <t>(1.18 - 1.78)</t>
  </si>
  <si>
    <t>(1.84 - 2.52)</t>
  </si>
  <si>
    <t>(1.83 - 2.91)</t>
  </si>
  <si>
    <t>(1.55 - 2.38)</t>
  </si>
  <si>
    <t>(1.25 - 1.87)</t>
  </si>
  <si>
    <t>(1.31 - 1.84)</t>
  </si>
  <si>
    <t>(1.28 - 2.03)</t>
  </si>
  <si>
    <t>(0.88 - 1.53)</t>
  </si>
  <si>
    <t>(1.17 - 1.64)</t>
  </si>
  <si>
    <t>(1.08 - 1.81)</t>
  </si>
  <si>
    <t>(1.08 - 1.71)</t>
  </si>
  <si>
    <t>(0.98 - 1.59)</t>
  </si>
  <si>
    <t>(0.95 - 1.36)</t>
  </si>
  <si>
    <t>(0.87 - 1.41)</t>
  </si>
  <si>
    <t>(0.84 - 1.31)</t>
  </si>
  <si>
    <t>(0.81 - 1.22)</t>
  </si>
  <si>
    <t>(0.78 - 1.28)</t>
  </si>
  <si>
    <t>(0.88 - 1.37)</t>
  </si>
  <si>
    <t>(0.67 - 0.98)</t>
  </si>
  <si>
    <t>(0.67 - 1.09)</t>
  </si>
  <si>
    <t>(0.71 - 1.17)</t>
  </si>
  <si>
    <t>(0.49 - 0.70)</t>
  </si>
  <si>
    <t>(0.48 - 0.72)</t>
  </si>
  <si>
    <t>(0.44 - 0.74)</t>
  </si>
  <si>
    <t>(0.57 - 0.83)</t>
  </si>
  <si>
    <t>(0.55 - 0.84)</t>
  </si>
  <si>
    <t>(0.52 - 0.68)</t>
  </si>
  <si>
    <t>(0.55 - 0.76)</t>
  </si>
  <si>
    <t>(0.45 - 0.66)</t>
  </si>
  <si>
    <t>(0.51 - 0.77)</t>
  </si>
  <si>
    <t>(0.83 - 1.02)</t>
  </si>
  <si>
    <t>(0.74 - 0.93)</t>
  </si>
  <si>
    <t>(0.86 - 1.15)</t>
  </si>
  <si>
    <t>(0.90 - 1.20)</t>
  </si>
  <si>
    <t>(0.86 - 1.16)</t>
  </si>
  <si>
    <t>(0.69 - 0.76)</t>
  </si>
  <si>
    <t>(0.74 - 0.80)</t>
  </si>
  <si>
    <t>(0.66 - 0.74)</t>
  </si>
  <si>
    <t>(0.70 - 0.79)</t>
  </si>
  <si>
    <t>(0.71 - 0.80)</t>
  </si>
  <si>
    <t>(0.75 - 0.84)</t>
  </si>
  <si>
    <t>(0.74 - 0.81)</t>
  </si>
  <si>
    <t>(0.57 - 0.82)</t>
  </si>
  <si>
    <t>(0.55 - 0.79)</t>
  </si>
  <si>
    <t>(0.56 - 0.86)</t>
  </si>
  <si>
    <t>(0.50 - 0.76)</t>
  </si>
  <si>
    <t>(0.74 - 0.82)</t>
  </si>
  <si>
    <t>(0.77 - 0.85)</t>
  </si>
  <si>
    <t>(0.90 - 1.10)</t>
  </si>
  <si>
    <t>(0.74 - 0.94)</t>
  </si>
  <si>
    <t>(0.83 - 1.04)</t>
  </si>
  <si>
    <t>(0.85 - 1.15)</t>
  </si>
  <si>
    <t>(0.66 - 1.05)</t>
  </si>
  <si>
    <t>(1.42 - 2.54)</t>
  </si>
  <si>
    <t>(2.73 - 5.38)</t>
  </si>
  <si>
    <t>(2.47 - 4.89)</t>
  </si>
  <si>
    <t>(1.55 - 3.01)</t>
  </si>
  <si>
    <t>(2.63 - 5.03)</t>
  </si>
  <si>
    <t>(2.20 - 3.73)</t>
  </si>
  <si>
    <t>(2.47 - 3.63)</t>
  </si>
  <si>
    <t>(1.08 - 1.50)</t>
  </si>
  <si>
    <t>(1.09 - 1.61)</t>
  </si>
  <si>
    <t>(1.24 - 2.65)</t>
  </si>
  <si>
    <t>(1.12 - 2.26)</t>
  </si>
  <si>
    <t>(1.70 - 2.49)</t>
  </si>
  <si>
    <t>(1.47 - 1.96)</t>
  </si>
  <si>
    <t>(1.44 - 2.08)</t>
  </si>
  <si>
    <t>(1.19 - 1.80)</t>
  </si>
  <si>
    <t>(1.24 - 1.86)</t>
  </si>
  <si>
    <t>(0.86 - 1.50)</t>
  </si>
  <si>
    <t>(1.06 - 1.79)</t>
  </si>
  <si>
    <t>(0.63 - 0.95)</t>
  </si>
  <si>
    <t xml:space="preserve">Severe Violent Crime </t>
  </si>
  <si>
    <t>Verbal threats</t>
  </si>
  <si>
    <t>01 Completed rape</t>
  </si>
  <si>
    <t>14 Simple assault completed with injury</t>
  </si>
  <si>
    <t>18 Verbal threat of rape</t>
  </si>
  <si>
    <t>02 Attempted rape</t>
  </si>
  <si>
    <t>17 Assault without weapon without injury</t>
  </si>
  <si>
    <t>19 Verbal threat of sexual assault</t>
  </si>
  <si>
    <t>03 Sexual attack with serious assault</t>
  </si>
  <si>
    <t>20 Verbal threat of assault</t>
  </si>
  <si>
    <t>04 Sexual attack with minor assault</t>
  </si>
  <si>
    <t>05 Completed robbery with injury from serious assault</t>
  </si>
  <si>
    <t>06 Completed robbery with injury from minor assault</t>
  </si>
  <si>
    <t>07 Completed robbery without injury from minor assault</t>
  </si>
  <si>
    <t>08 Attempted robbery with injury from serious assault</t>
  </si>
  <si>
    <t>09 Attempted robbery with injury from minor assault</t>
  </si>
  <si>
    <t>10 Attempted robbery without injury</t>
  </si>
  <si>
    <t>11 Completed aggravated assault with injury</t>
  </si>
  <si>
    <t>12 Attempted aggravated assault with weapon</t>
  </si>
  <si>
    <t>13 Threatened assault with weapon</t>
  </si>
  <si>
    <t>15 Sexual assault without injury</t>
  </si>
  <si>
    <t>16 Unwanted sexual contact without force</t>
  </si>
  <si>
    <t xml:space="preserve">Serious Violent Crime </t>
  </si>
  <si>
    <t>N/A</t>
  </si>
  <si>
    <t>CV</t>
  </si>
  <si>
    <t>Table S7A. GVF Prevalence Estimates by LGBT Status - NCVS 2017-21</t>
  </si>
  <si>
    <t>Table S7B. GVF Incidence Estimates by LGBT Status - NCVS 2017-21</t>
  </si>
  <si>
    <t>Total</t>
  </si>
  <si>
    <t>Non-LGBT (n = 570,074,235)</t>
  </si>
  <si>
    <t>Transgender (n = 621,405)</t>
  </si>
  <si>
    <t>Lesbian/Gay (n = 7,896,159)</t>
  </si>
  <si>
    <t>Bisexual (n = 3,976,518)</t>
  </si>
  <si>
    <t>Something Else SO (n = 1,017,019)</t>
  </si>
  <si>
    <t>NCVS 2017-2021 (n = 1,172,366,308)</t>
  </si>
  <si>
    <t>Non-LGBT (n = 1,144,614,363)</t>
  </si>
  <si>
    <t>Transgender (n = 1,304,778)</t>
  </si>
  <si>
    <t>Lesbian/Gay (n = 16,030,651)</t>
  </si>
  <si>
    <t>Bisexual (n = 8,353,814)</t>
  </si>
  <si>
    <t>Something Else SO (n = 2,062,703)</t>
  </si>
  <si>
    <t>Table S2. Survey-Weighted Logistic Regression Analysis of LGBT status on Violent Victimization: Full Results (n = 532,815 person-interviews)</t>
  </si>
  <si>
    <r>
      <rPr>
        <b/>
        <sz val="13"/>
        <color theme="1"/>
        <rFont val="Avenir Next Regular"/>
      </rPr>
      <t>Interaction Term</t>
    </r>
    <r>
      <rPr>
        <b/>
        <i/>
        <sz val="13"/>
        <color theme="1"/>
        <rFont val="Avenir Next Regular"/>
      </rPr>
      <t xml:space="preserve"> </t>
    </r>
  </si>
  <si>
    <t>Transgender x Female</t>
  </si>
  <si>
    <t>Lesbian/Gay x Female</t>
  </si>
  <si>
    <t>Bisexual x Female</t>
  </si>
  <si>
    <r>
      <t xml:space="preserve">"Something Else" </t>
    </r>
    <r>
      <rPr>
        <sz val="12"/>
        <color theme="1"/>
        <rFont val="Avenir Next Regular"/>
      </rPr>
      <t>Sexual Orientation</t>
    </r>
    <r>
      <rPr>
        <sz val="13"/>
        <color theme="1"/>
        <rFont val="Avenir Next Regular"/>
      </rPr>
      <t xml:space="preserve"> x Female</t>
    </r>
  </si>
  <si>
    <t>(1.80-17.34)</t>
  </si>
  <si>
    <t>(0.90-11.47)</t>
  </si>
  <si>
    <t>Criminal Violence</t>
  </si>
  <si>
    <r>
      <t xml:space="preserve">Table S3. Survey-Weighted Logistic Regressions Examining the Moderating Effects of Sex on LGBT Status  </t>
    </r>
    <r>
      <rPr>
        <sz val="13"/>
        <color theme="1"/>
        <rFont val="Avenir Next Regular"/>
      </rPr>
      <t>(n = 532,815 person-interviews)</t>
    </r>
  </si>
  <si>
    <t>(0.80-76.91)</t>
  </si>
  <si>
    <t xml:space="preserve">Asian, Pacific Islanders, and ONS* </t>
  </si>
  <si>
    <t>NCVS 2017-2019.5 - Reduced Sample (n = 577,221,647) - TSL</t>
  </si>
  <si>
    <t>NCVS 2017-2019.5 - Full Sample (n = 583,585,336) - TSL</t>
  </si>
  <si>
    <t>NCVS 2017-2019.5 - Full Sample (n = 583,585,336) - GVF</t>
  </si>
  <si>
    <t xml:space="preserve"> </t>
  </si>
  <si>
    <t>Serious Violent Crime</t>
  </si>
  <si>
    <t>Prevalence</t>
  </si>
  <si>
    <t>Something Else SO</t>
  </si>
  <si>
    <t>Lesbian</t>
  </si>
  <si>
    <t>Gay</t>
  </si>
  <si>
    <t>Table S10. Violent Victimization Prevalence rates, by Type of Crime and LGBT Status: Comparison of Weighted NCVS Data 2017-2019.5 and 2017-2021</t>
  </si>
  <si>
    <t>No victimizations recorded, so reliability of estimate cannot be determined</t>
  </si>
  <si>
    <t>Indicates a threshold of &gt;50%</t>
  </si>
  <si>
    <t xml:space="preserve">All negative confidence intervals were denoted as 0 in the Bender and Lauritsen table. </t>
  </si>
  <si>
    <t>* Notes: Equations used to calculate standard errors for crime victimization rate per 1,000 persons through generalized variance functions are used for this table (see Couzens et al. (2015) for more information). Correlation coefficient is based on the year-to-year correlation of the crime victimization types and are produced by the U.S. Census Bureau. Because 2017-19.5 data are pooled, the year-to-year correlation of crime victimization types come from the bridge between 2018 and 2019 data years.</t>
  </si>
  <si>
    <t xml:space="preserve">* Notes: Equations used to calculate standard errors for crime victimization rate per 1,000 persons through generalized variance functions are used for this table (see Couzens et al. (2015) for more information). Correlation coefficient is based on the year-to-year correlation of the crime victimization types and are produced by the U.S. Census Bureau. Because 2017-18 data are pooled, the year-to-year correlation of crime victimization types come from the bridge between 2017 and 2018 data years. </t>
  </si>
  <si>
    <t>Serious violence</t>
  </si>
  <si>
    <t>Simple assault</t>
  </si>
  <si>
    <t>Aggravated assault</t>
  </si>
  <si>
    <t>Robbery</t>
  </si>
  <si>
    <t>Rape or sexual assault</t>
  </si>
  <si>
    <t>Total violence</t>
  </si>
  <si>
    <t>(Non-Trans) "Something Else"</t>
  </si>
  <si>
    <t>(Non-Trans) Bisexual</t>
  </si>
  <si>
    <t>(Non-Trans) Lesbian or Gay</t>
  </si>
  <si>
    <t>Subpopulation Victimized</t>
  </si>
  <si>
    <t>95% CI Upper Bound</t>
  </si>
  <si>
    <t>95% CI Lower Bound</t>
  </si>
  <si>
    <r>
      <t xml:space="preserve">Table S12A.  Bender &amp; Lauritsen's (2021) Table (2) using their crime classifications, their (2017-2018) data, our LGBT Status Variable, and </t>
    </r>
    <r>
      <rPr>
        <b/>
        <sz val="16"/>
        <color theme="1"/>
        <rFont val="Avenir Book"/>
        <family val="2"/>
      </rPr>
      <t>Prevalence Rates</t>
    </r>
  </si>
  <si>
    <r>
      <t xml:space="preserve">Table S12B. Replicating Bender and Lauritsen's (2021) Table (2) using their crime classification, our data (2017-2019.5), our LGBT Status Variable, and estimating </t>
    </r>
    <r>
      <rPr>
        <b/>
        <sz val="16"/>
        <color theme="1"/>
        <rFont val="Avenir Book"/>
        <family val="2"/>
      </rPr>
      <t>Prevalence Rates</t>
    </r>
  </si>
  <si>
    <t>GVF Prevalence Estimates by LGBT Status - NCVS 2017-19.5 (583,585,336 person-interviews)</t>
  </si>
  <si>
    <t>GVF Incidence Estimates by LGBT Status - NCVS 2017-19.5 (583,585,336 person-interviews)</t>
  </si>
  <si>
    <t>*Notes: Equations used to calculate standard errors for crime victimization rate per 1,000 persons through generalized variance functions are used for this table (see Couzens et al. (2015) for more information). The correlation coefficient is based on the year-to-year correlation of the crime victimization types and are produced by the U.S. Census Bureau. Because 2017-19.5 data are pooled, the year-to-year correlation of crime victimization types come from the bridge between 2018 and 2019 data years. To calculate GVF standard errors when using pooled data, a correlation coeffecient between crime rates between the two most recent data years is required (parameters "b" and "c"). This correlation between data years is specific to each crime type, generated by the Census Bureau, and provided in the NCVS documentation. The crime types for which correlation coefficients are provided include most specific crime types. Relevant for our purposes, the correlation coefficient exists for total crimes of violence, serious violence, and simple assaults, but not verbal threats, in general, or without a weapon, in particular. We thus use the simple assault correlation coefficient to estimate the standard errors for verbal assault. As such, the GVF SE estimates for verbal threats without a weapon are less accurate; however, the use of different correlation coefficients only very marginally influences the SE and confidence intervals.</t>
  </si>
  <si>
    <t>**To calculate GVF standard errors when using pooled data, a correlation coeffecient between crime rates between the two most recent data years is required (parameters "b" and "c"). This correlation between data years is specific to each crime type, generated by the Census Bureau, and provided in the NCVS documentation. The crime types for which correlation coefficients are provided include most specific crime types. Relevant for our purposes, the correlation coefficient exists for total crimes of violence, serious violence, and simple assaults, but not verbal threats, in general, or without a weapon, in particular. We thus use the simple assault correlation coefficient to estimate the standard errors for verbal assault. As such, the GVF SE estimates for verbal threats without a weapon are less accurate; however, the use of different correlation coefficients only very marginally influences the SE and confidence intervals.</t>
  </si>
  <si>
    <t>GVF Prevalence Estimates by LGBT Status - NCVS 2017-19.5 - MALES</t>
  </si>
  <si>
    <t>GVF Prevalence Estimates by LGBT Status - NCVS 2017-19.5 - FEMALES</t>
  </si>
  <si>
    <t>GVF Prevalence Estimates by LGBT Status - NCVS 2017-18 - MALES</t>
  </si>
  <si>
    <t>Table S8. Comparisons of Crime Type Coding</t>
  </si>
  <si>
    <t>Our Coding of Violent Victimizations</t>
  </si>
  <si>
    <t>Coding of Violent Victimization in Flores et al. (2020) (Differences in yellow)</t>
  </si>
  <si>
    <t>Verbal threats (no weapon)</t>
  </si>
  <si>
    <t>18 Verbal threat of rape [no weapon]</t>
  </si>
  <si>
    <t>19 Verbal threat of sexual assault [no weapon]</t>
  </si>
  <si>
    <t>20 Verbal threat of assault [no weapon]</t>
  </si>
  <si>
    <t>(Non-Trans) "Something Else" Sexual Orientation</t>
  </si>
  <si>
    <t>Table S7. Generalized Variance Function (GVF) Prevalence and Incidence Estimates for 2017 - 2021**</t>
  </si>
  <si>
    <t>Table S11. Generalized Variance Functions (GVF) Prevalence and Incidence Estimates: 2017 - 2019.5 More detail*</t>
  </si>
  <si>
    <t>GVF Prevalence Estimates by LGBT Status -- NCVS 2017-18 - FEMALES</t>
  </si>
  <si>
    <r>
      <t xml:space="preserve">Notes: </t>
    </r>
    <r>
      <rPr>
        <b/>
        <sz val="12"/>
        <color theme="1"/>
        <rFont val="Avenir Next Regular"/>
      </rPr>
      <t>P Rate</t>
    </r>
    <r>
      <rPr>
        <sz val="12"/>
        <color theme="1"/>
        <rFont val="Avenir Next Regular"/>
      </rPr>
      <t xml:space="preserve"> = the prevalence of experiencing a given crime type at least once in the past 6 months per 1000 individuals. </t>
    </r>
    <r>
      <rPr>
        <b/>
        <sz val="12"/>
        <color theme="1"/>
        <rFont val="Avenir Next Regular"/>
      </rPr>
      <t>Shaded cells</t>
    </r>
    <r>
      <rPr>
        <sz val="12"/>
        <color theme="1"/>
        <rFont val="Avenir Next Regular"/>
      </rPr>
      <t xml:space="preserve"> denote the highest estimated prevalence rate for each crime category by sex. </t>
    </r>
    <r>
      <rPr>
        <b/>
        <sz val="12"/>
        <color theme="1"/>
        <rFont val="Avenir Next Regular"/>
      </rPr>
      <t>Ratio =</t>
    </r>
    <r>
      <rPr>
        <sz val="12"/>
        <color theme="1"/>
        <rFont val="Avenir Next Regular"/>
      </rPr>
      <t xml:space="preserve"> the prevalence of each LGBT group relative to (i.e., divided) by the prevalence of the non-LGBT group for each sex. </t>
    </r>
    <r>
      <rPr>
        <b/>
        <sz val="12"/>
        <color theme="1"/>
        <rFont val="Avenir Next Regular"/>
      </rPr>
      <t>! =</t>
    </r>
    <r>
      <rPr>
        <sz val="12"/>
        <color theme="1"/>
        <rFont val="Avenir Next Regular"/>
      </rPr>
      <t xml:space="preserve"> interpret estimate with caution; the coefficient of variation (ratio of the standard error to the estimate) is greater than 50%, indicating less precision and reliability. Estimates were calculated using Taylor's series linearization for 2017-2019.5 pooled years after listwise deletion. Excluded in these estimates are 51 person-interviews (with a subpopulation size of 52,968) who identified as transgender but who "refused" to respond to the sex-at-birth question (variable V3085). There were no total violent, serious violent, simple assault, or verbal threat victimizations recorded among these 51 person-interviews; thus, these estimates may be very slighly inflated for this population because of the exclusions due to non-response to variable V3085. </t>
    </r>
  </si>
  <si>
    <r>
      <rPr>
        <b/>
        <sz val="14"/>
        <color theme="1"/>
        <rFont val="Avenir Next Regular"/>
      </rPr>
      <t xml:space="preserve">Males
</t>
    </r>
    <r>
      <rPr>
        <sz val="12"/>
        <color theme="1"/>
        <rFont val="Avenir Next Regular"/>
      </rPr>
      <t>(subpopulation size = 277,596,374; subpopulation obs. = 249,627 person-interviews)</t>
    </r>
  </si>
  <si>
    <r>
      <rPr>
        <b/>
        <sz val="14"/>
        <color theme="1"/>
        <rFont val="Avenir Next Regular"/>
      </rPr>
      <t xml:space="preserve">Females
</t>
    </r>
    <r>
      <rPr>
        <sz val="12"/>
        <color theme="1"/>
        <rFont val="Avenir Next Regular"/>
      </rPr>
      <t>(subpopulation size: = 299,572,305; subpopulation obs. = 283,137 person-interviews)</t>
    </r>
  </si>
  <si>
    <r>
      <rPr>
        <b/>
        <sz val="14"/>
        <color theme="1"/>
        <rFont val="Avenir Next Regular"/>
      </rPr>
      <t>Table S9. Violent Victimization Prevalence rates, by Type of Crime, Respondent reports of Sex at Birth (V3085), and LGBT Status, 2017-2019.5</t>
    </r>
    <r>
      <rPr>
        <b/>
        <sz val="12"/>
        <color theme="1"/>
        <rFont val="Avenir Next Regular"/>
      </rPr>
      <t xml:space="preserve">
</t>
    </r>
    <r>
      <rPr>
        <sz val="12"/>
        <color theme="1"/>
        <rFont val="Avenir Next Regular"/>
      </rPr>
      <t xml:space="preserve"> (subpopulation size = 577,221,647; subpopulation obs. = 532,815 person-interviews; from 241,250 persons)</t>
    </r>
  </si>
  <si>
    <r>
      <t>Lesbian/Gay</t>
    </r>
    <r>
      <rPr>
        <sz val="11"/>
        <color theme="1"/>
        <rFont val="Avenir Next Regular"/>
      </rPr>
      <t xml:space="preserve"> (n = 6678)</t>
    </r>
  </si>
  <si>
    <r>
      <t xml:space="preserve">Bisexual </t>
    </r>
    <r>
      <rPr>
        <sz val="11"/>
        <color theme="1"/>
        <rFont val="Avenir Next Regular"/>
      </rPr>
      <t>(n = 3214)</t>
    </r>
  </si>
  <si>
    <r>
      <t>Transgender</t>
    </r>
    <r>
      <rPr>
        <sz val="11"/>
        <color theme="1"/>
        <rFont val="Avenir Next Regular"/>
      </rPr>
      <t xml:space="preserve"> (n =522)</t>
    </r>
  </si>
  <si>
    <r>
      <t xml:space="preserve">Something Else SO </t>
    </r>
    <r>
      <rPr>
        <sz val="10"/>
        <color theme="1"/>
        <rFont val="Avenir Next Regular"/>
      </rPr>
      <t>(n = 877)</t>
    </r>
  </si>
  <si>
    <r>
      <t>Non-LGBT</t>
    </r>
    <r>
      <rPr>
        <sz val="11"/>
        <color theme="1"/>
        <rFont val="Avenir Next Regular"/>
      </rPr>
      <t xml:space="preserve"> (n = 521,524)</t>
    </r>
  </si>
  <si>
    <r>
      <rPr>
        <b/>
        <sz val="14"/>
        <color theme="1"/>
        <rFont val="Avenir Next Regular"/>
      </rPr>
      <t>Lesbian/Gay</t>
    </r>
    <r>
      <rPr>
        <sz val="10"/>
        <color theme="1"/>
        <rFont val="Avenir Next Regular"/>
      </rPr>
      <t xml:space="preserve"> (n =6709)</t>
    </r>
  </si>
  <si>
    <r>
      <rPr>
        <b/>
        <sz val="14"/>
        <color theme="1"/>
        <rFont val="Avenir Next Regular"/>
      </rPr>
      <t>Bisexual</t>
    </r>
    <r>
      <rPr>
        <sz val="10"/>
        <color theme="1"/>
        <rFont val="Avenir Next Regular"/>
      </rPr>
      <t xml:space="preserve"> (n = 3230)</t>
    </r>
  </si>
  <si>
    <r>
      <rPr>
        <b/>
        <sz val="14"/>
        <color theme="1"/>
        <rFont val="Avenir Next Regular"/>
      </rPr>
      <t>Transgender</t>
    </r>
    <r>
      <rPr>
        <sz val="10"/>
        <color theme="1"/>
        <rFont val="Avenir Next Regular"/>
      </rPr>
      <t xml:space="preserve"> (n = 535)</t>
    </r>
  </si>
  <si>
    <r>
      <rPr>
        <b/>
        <sz val="14"/>
        <color theme="1"/>
        <rFont val="Avenir Next Regular"/>
      </rPr>
      <t>Something Else SO</t>
    </r>
    <r>
      <rPr>
        <b/>
        <sz val="12"/>
        <color theme="1"/>
        <rFont val="Avenir Next Regular"/>
      </rPr>
      <t xml:space="preserve"> </t>
    </r>
    <r>
      <rPr>
        <sz val="10"/>
        <color theme="1"/>
        <rFont val="Avenir Next Regular"/>
      </rPr>
      <t>(n = 891)</t>
    </r>
  </si>
  <si>
    <r>
      <rPr>
        <b/>
        <sz val="14"/>
        <color theme="1"/>
        <rFont val="Avenir Next Regular"/>
      </rPr>
      <t>Non-LGBT</t>
    </r>
    <r>
      <rPr>
        <b/>
        <sz val="12"/>
        <color theme="1"/>
        <rFont val="Avenir Next Regular"/>
      </rPr>
      <t xml:space="preserve"> </t>
    </r>
    <r>
      <rPr>
        <sz val="10"/>
        <color theme="1"/>
        <rFont val="Avenir Next Regular"/>
      </rPr>
      <t>(n = 526,668)</t>
    </r>
  </si>
  <si>
    <t>NCVS 2017 - 2019.5 - Reduced Sample (n = 532,815) - TSL</t>
  </si>
  <si>
    <t>NCVS 2017 - 2019.5 - Full Sample (n = 538,033) - TSL</t>
  </si>
  <si>
    <t>NCVS 2017 - 2019.5 - Full Sample (n = 538,033) - GVF</t>
  </si>
  <si>
    <t>NCVS 2017 - 2021 (wn = 1,172,366,308) - GVF</t>
  </si>
  <si>
    <r>
      <rPr>
        <b/>
        <sz val="12"/>
        <color theme="1"/>
        <rFont val="Avenir Next Regular"/>
      </rPr>
      <t>Notes</t>
    </r>
    <r>
      <rPr>
        <sz val="12"/>
        <color theme="1"/>
        <rFont val="Avenir Next Regular"/>
      </rPr>
      <t xml:space="preserve">: Subpopulation sizes are survey-weighted and rounded to the nearest whole number. </t>
    </r>
    <r>
      <rPr>
        <b/>
        <sz val="12"/>
        <color theme="1"/>
        <rFont val="Avenir Next Regular"/>
      </rPr>
      <t>P Rate</t>
    </r>
    <r>
      <rPr>
        <sz val="12"/>
        <color theme="1"/>
        <rFont val="Avenir Next Regular"/>
      </rPr>
      <t xml:space="preserve"> = the prevalence of experiencing a given crime type at least once in the past 6 months per 1000 individuals. </t>
    </r>
    <r>
      <rPr>
        <b/>
        <sz val="12"/>
        <color theme="1"/>
        <rFont val="Avenir Next Regular"/>
      </rPr>
      <t>#vict</t>
    </r>
    <r>
      <rPr>
        <sz val="12"/>
        <color theme="1"/>
        <rFont val="Avenir Next Regular"/>
      </rPr>
      <t xml:space="preserve"> = the unweighted number of persons on which the estimates are based. </t>
    </r>
    <r>
      <rPr>
        <b/>
        <sz val="12"/>
        <color theme="1"/>
        <rFont val="Avenir Next Regular"/>
      </rPr>
      <t>Ratio</t>
    </r>
    <r>
      <rPr>
        <sz val="12"/>
        <color theme="1"/>
        <rFont val="Avenir Next Regular"/>
      </rPr>
      <t xml:space="preserve"> = the prevalence of each LGBT group relative to (i.e., divided) by the prevalence of the non-LGBT group. </t>
    </r>
    <r>
      <rPr>
        <b/>
        <sz val="12"/>
        <color theme="1"/>
        <rFont val="Avenir Next Regular"/>
      </rPr>
      <t>!</t>
    </r>
    <r>
      <rPr>
        <sz val="12"/>
        <color theme="1"/>
        <rFont val="Avenir Next Regular"/>
      </rPr>
      <t xml:space="preserve"> = interpret with caution; estimates have a coefficient of variation that is &gt;50%, indicating questionable/low precision and reliability. </t>
    </r>
    <r>
      <rPr>
        <b/>
        <sz val="12"/>
        <color theme="1"/>
        <rFont val="Avenir Next Regular"/>
      </rPr>
      <t>TSL</t>
    </r>
    <r>
      <rPr>
        <sz val="12"/>
        <color theme="1"/>
        <rFont val="Avenir Next Regular"/>
      </rPr>
      <t xml:space="preserve"> = Taylor's series linearization and </t>
    </r>
    <r>
      <rPr>
        <b/>
        <sz val="12"/>
        <color theme="1"/>
        <rFont val="Avenir Next Regular"/>
      </rPr>
      <t>GVF</t>
    </r>
    <r>
      <rPr>
        <sz val="12"/>
        <color theme="1"/>
        <rFont val="Avenir Next Regular"/>
      </rPr>
      <t xml:space="preserve"> = generalized variance functions. See Supplementary Table S7 and S11 for standard errors calculated using generalized variance functions for the 2017-2019.5 years. For the 2017- 2021 estimates, we present the </t>
    </r>
    <r>
      <rPr>
        <b/>
        <sz val="12"/>
        <color theme="1"/>
        <rFont val="Avenir Next Regular"/>
      </rPr>
      <t>wn</t>
    </r>
    <r>
      <rPr>
        <sz val="12"/>
        <color theme="1"/>
        <rFont val="Avenir Next Regular"/>
      </rPr>
      <t>, which is the weighted sample or weighted subpopulation size, given that the actual subpopulation size for the 2019.5 - 2021 data is an estimation due to the change in the SOGI instrument application (see Appendix A for population estimates).</t>
    </r>
  </si>
  <si>
    <t>Males</t>
  </si>
  <si>
    <t>(n = 3702)</t>
  </si>
  <si>
    <t>(n = 794)</t>
  </si>
  <si>
    <t>(n = 244)</t>
  </si>
  <si>
    <t>(n =310)</t>
  </si>
  <si>
    <t>(n = 244,596)</t>
  </si>
  <si>
    <t>Rape/Sexual Assault*</t>
  </si>
  <si>
    <t>-</t>
  </si>
  <si>
    <t>Females</t>
  </si>
  <si>
    <r>
      <rPr>
        <b/>
        <sz val="14"/>
        <color theme="1"/>
        <rFont val="Avenir Next Regular"/>
      </rPr>
      <t>Something Else S</t>
    </r>
    <r>
      <rPr>
        <b/>
        <sz val="12"/>
        <color theme="1"/>
        <rFont val="Avenir Next Regular"/>
      </rPr>
      <t>O</t>
    </r>
  </si>
  <si>
    <t>(n  = 2976)</t>
  </si>
  <si>
    <t>(n = 2420)</t>
  </si>
  <si>
    <t>(n = 278)</t>
  </si>
  <si>
    <t>(n = 567)</t>
  </si>
  <si>
    <t>(n = 276,928)</t>
  </si>
  <si>
    <t>∆</t>
  </si>
  <si>
    <r>
      <t xml:space="preserve">Notes: Estimates were calculated using Taylor's series linearization for 2017-2019.5 pooled years after listwise deletion of socio-demographic characteristics. Subpopulation sizes are survey-weighted and rounded to the nearest whole number. </t>
    </r>
    <r>
      <rPr>
        <b/>
        <sz val="12"/>
        <color theme="1"/>
        <rFont val="Avenir Next Regular"/>
      </rPr>
      <t>I Rate</t>
    </r>
    <r>
      <rPr>
        <sz val="12"/>
        <color theme="1"/>
        <rFont val="Avenir Next Regular"/>
      </rPr>
      <t xml:space="preserve"> = the incidence (or number of victimizations) experienced of a given crime type in the past 6 months per 1000 individuals. </t>
    </r>
    <r>
      <rPr>
        <b/>
        <sz val="12"/>
        <color theme="1"/>
        <rFont val="Avenir Next Regular"/>
      </rPr>
      <t xml:space="preserve">Shaded cells </t>
    </r>
    <r>
      <rPr>
        <sz val="12"/>
        <color theme="1"/>
        <rFont val="Avenir Next Regular"/>
      </rPr>
      <t xml:space="preserve">denote the highest estimated incidence rate for each crime category by sex for the LGBT subgroups examined in the main text. </t>
    </r>
    <r>
      <rPr>
        <b/>
        <sz val="12"/>
        <color theme="1"/>
        <rFont val="Avenir Next Regular"/>
      </rPr>
      <t>Ratio</t>
    </r>
    <r>
      <rPr>
        <sz val="12"/>
        <color theme="1"/>
        <rFont val="Avenir Next Regular"/>
      </rPr>
      <t xml:space="preserve"> = the incidence of each LGBT group relative to (i.e., divided) by the incidence of the non-LGBT group for each sex. </t>
    </r>
    <r>
      <rPr>
        <b/>
        <sz val="12"/>
        <color theme="1"/>
        <rFont val="Avenir Next Regular"/>
      </rPr>
      <t>!</t>
    </r>
    <r>
      <rPr>
        <sz val="12"/>
        <color theme="1"/>
        <rFont val="Avenir Next Regular"/>
      </rPr>
      <t xml:space="preserve"> = interpret estimate with caution; the coefficient of variation (ratio of the standard error to the estimate) is greater than 50%, indicated low precision and reliability. * The "Rape/Sexual Assault" category includes the following crime types: completed rape, attempted rape, sexual attack with serious assault, sexual attack with minor assault, sexual assault without injury, and unwanted sexual contact without force. </t>
    </r>
    <r>
      <rPr>
        <b/>
        <sz val="12"/>
        <color theme="1"/>
        <rFont val="Avenir Next Regular"/>
      </rPr>
      <t>∆</t>
    </r>
    <r>
      <rPr>
        <sz val="12"/>
        <color theme="1"/>
        <rFont val="Avenir Next Regular"/>
      </rPr>
      <t xml:space="preserve"> by the I rate indicates significant sex differences at p&lt;.05 level (one-tailed test) (comparisons only made between reliable estimates).</t>
    </r>
  </si>
  <si>
    <t>Table S13. Violent Victimization Incidence Rates, by Type of Crime, Sex, and LGBT Status, 2017-2019.5  (n = 532,815; from 241,250 persons)</t>
  </si>
  <si>
    <t>(n = 532,815)</t>
  </si>
  <si>
    <t>(n = 577,221,647)</t>
  </si>
  <si>
    <r>
      <rPr>
        <b/>
        <sz val="12"/>
        <color theme="1"/>
        <rFont val="Avenir Next Regular"/>
      </rPr>
      <t>Notes</t>
    </r>
    <r>
      <rPr>
        <sz val="12"/>
        <color theme="1"/>
        <rFont val="Avenir Next Regular"/>
      </rPr>
      <t>: *ons refers to "otherwise not specified." Chi-square statistics come from the unweighted sample. Percentages in green represent substantially lower percentages than the non-LGBT group, whereas those in blue are substantially higher. Weighted subpopulation sizes are rounded to the nearest integer.</t>
    </r>
  </si>
  <si>
    <t>.10%</t>
  </si>
  <si>
    <t>.11%</t>
  </si>
  <si>
    <t>.60%</t>
  </si>
  <si>
    <t>.69%</t>
  </si>
  <si>
    <t>.16%</t>
  </si>
  <si>
    <t>.17%</t>
  </si>
  <si>
    <r>
      <rPr>
        <b/>
        <sz val="14"/>
        <color theme="1"/>
        <rFont val="Avenir Next Regular"/>
      </rPr>
      <t>Non-LGBT</t>
    </r>
    <r>
      <rPr>
        <b/>
        <sz val="12"/>
        <color theme="1"/>
        <rFont val="Avenir Next Regular"/>
      </rPr>
      <t xml:space="preserve"> </t>
    </r>
    <r>
      <rPr>
        <sz val="10"/>
        <color theme="1"/>
        <rFont val="Avenir Next Regular"/>
      </rPr>
      <t>(wn = 1,145,043,959)</t>
    </r>
  </si>
  <si>
    <r>
      <rPr>
        <b/>
        <sz val="14"/>
        <color theme="1"/>
        <rFont val="Avenir Next Regular"/>
      </rPr>
      <t>Transgender</t>
    </r>
    <r>
      <rPr>
        <sz val="10"/>
        <color theme="1"/>
        <rFont val="Avenir Next Regular"/>
      </rPr>
      <t xml:space="preserve"> (wn = 1,305,289)</t>
    </r>
  </si>
  <si>
    <r>
      <rPr>
        <b/>
        <sz val="14"/>
        <color theme="1"/>
        <rFont val="Avenir Next Regular"/>
      </rPr>
      <t>Lesbian/Gay</t>
    </r>
    <r>
      <rPr>
        <b/>
        <sz val="12"/>
        <color theme="1"/>
        <rFont val="Avenir Next Regular"/>
      </rPr>
      <t xml:space="preserve"> </t>
    </r>
    <r>
      <rPr>
        <sz val="10"/>
        <color theme="1"/>
        <rFont val="Avenir Next Regular"/>
      </rPr>
      <t>(wn = 16,036,733)</t>
    </r>
  </si>
  <si>
    <r>
      <rPr>
        <b/>
        <sz val="14"/>
        <color theme="1"/>
        <rFont val="Avenir Next Regular"/>
      </rPr>
      <t>Bisexual</t>
    </r>
    <r>
      <rPr>
        <sz val="10"/>
        <color theme="1"/>
        <rFont val="Avenir Next Regular"/>
      </rPr>
      <t xml:space="preserve"> (wn = 8,357,087)</t>
    </r>
  </si>
  <si>
    <r>
      <rPr>
        <b/>
        <sz val="14"/>
        <color theme="1"/>
        <rFont val="Avenir Next Regular"/>
      </rPr>
      <t>Something Else SO</t>
    </r>
    <r>
      <rPr>
        <b/>
        <sz val="12"/>
        <color theme="1"/>
        <rFont val="Avenir Next Regular"/>
      </rPr>
      <t xml:space="preserve"> </t>
    </r>
    <r>
      <rPr>
        <sz val="10"/>
        <color theme="1"/>
        <rFont val="Avenir Next Regular"/>
      </rPr>
      <t>(wn = 2,063,485)</t>
    </r>
  </si>
  <si>
    <r>
      <t xml:space="preserve">* </t>
    </r>
    <r>
      <rPr>
        <b/>
        <sz val="12"/>
        <color theme="1"/>
        <rFont val="Avenir Next Regular"/>
      </rPr>
      <t>Notes</t>
    </r>
    <r>
      <rPr>
        <sz val="12"/>
        <color theme="1"/>
        <rFont val="Avenir Next Regular"/>
      </rPr>
      <t xml:space="preserve">: Equations used to calculate standard errors for crime victimization rate per 1,000 persons through generalized variance functions are used for this table (see Couzens et al. (2015) for more information). The correlation coefficient is based on the year-to-year correlation of the crime victimization types and are produced by the U.S. Census Bureau. Because 2017-21 data are pooled, the year-to-year correlation of crime victimization types come from the bridge between 2020 and 2021 data years. The use of these correlation coefficients is imperfect given our modified coding of the BJS' crime victimization categories in the NCVS. </t>
    </r>
  </si>
  <si>
    <r>
      <rPr>
        <b/>
        <sz val="12"/>
        <color theme="1"/>
        <rFont val="Avenir Next Regular"/>
      </rPr>
      <t>Notes</t>
    </r>
    <r>
      <rPr>
        <sz val="12"/>
        <color theme="1"/>
        <rFont val="Avenir Next Regular"/>
      </rPr>
      <t xml:space="preserve">: Subpopulation sizes are survey-weighted and rounded to the nearest whole number. </t>
    </r>
    <r>
      <rPr>
        <b/>
        <sz val="12"/>
        <color theme="1"/>
        <rFont val="Avenir Next Regular"/>
      </rPr>
      <t>I Rate</t>
    </r>
    <r>
      <rPr>
        <sz val="12"/>
        <color theme="1"/>
        <rFont val="Avenir Next Regular"/>
      </rPr>
      <t xml:space="preserve"> = the incidence of experiencing a given crime type in the past 6 months per 1000 individuals. </t>
    </r>
    <r>
      <rPr>
        <b/>
        <sz val="12"/>
        <color theme="1"/>
        <rFont val="Avenir Next Regular"/>
      </rPr>
      <t xml:space="preserve">#vict </t>
    </r>
    <r>
      <rPr>
        <sz val="12"/>
        <color theme="1"/>
        <rFont val="Avenir Next Regular"/>
      </rPr>
      <t xml:space="preserve">= the </t>
    </r>
    <r>
      <rPr>
        <u/>
        <sz val="12"/>
        <color theme="1"/>
        <rFont val="Avenir Next Regular"/>
      </rPr>
      <t>unweighted</t>
    </r>
    <r>
      <rPr>
        <sz val="12"/>
        <color theme="1"/>
        <rFont val="Avenir Next Regular"/>
      </rPr>
      <t xml:space="preserve"> number of victimizations on which the estimates are based. </t>
    </r>
    <r>
      <rPr>
        <b/>
        <sz val="12"/>
        <color theme="1"/>
        <rFont val="Avenir Next Regular"/>
      </rPr>
      <t>Ratio</t>
    </r>
    <r>
      <rPr>
        <sz val="12"/>
        <color theme="1"/>
        <rFont val="Avenir Next Regular"/>
      </rPr>
      <t xml:space="preserve"> = the incidence of each LGBT group relative to (i.e., divided) by the incidence of the non-LGBT group.</t>
    </r>
    <r>
      <rPr>
        <b/>
        <sz val="12"/>
        <color theme="1"/>
        <rFont val="Avenir Next Regular"/>
      </rPr>
      <t xml:space="preserve"> !</t>
    </r>
    <r>
      <rPr>
        <sz val="12"/>
        <color theme="1"/>
        <rFont val="Avenir Next Regular"/>
      </rPr>
      <t xml:space="preserve"> = flagged estimates have a coefficient of variation that is &gt;50% and should, therefore, be interpreted with caution. See Supplementary Table S7 for standard errors calculated using generalized variance functions. </t>
    </r>
  </si>
  <si>
    <t>Table S6. Violent Victimization Incidence rates by Type of Crime and LGBT Status: Comparison of Weighted NCVS Data 2017-2019.5 and 2017-2021</t>
  </si>
  <si>
    <r>
      <t xml:space="preserve">Table S1. Survey-Weighted Descriptive Statistics for Study Sample </t>
    </r>
    <r>
      <rPr>
        <sz val="14"/>
        <color theme="1"/>
        <rFont val="Avenir Next Regular"/>
      </rPr>
      <t xml:space="preserve">(n = 532,815 </t>
    </r>
    <r>
      <rPr>
        <i/>
        <sz val="14"/>
        <color theme="1"/>
        <rFont val="Avenir Next Regular"/>
      </rPr>
      <t>person-interviews</t>
    </r>
    <r>
      <rPr>
        <sz val="14"/>
        <color theme="1"/>
        <rFont val="Avenir Next Regular"/>
      </rPr>
      <t>)</t>
    </r>
  </si>
  <si>
    <t>Table S4. Survey-Weighted Logistic Regression Analysis of LGBT status on Violent Victimization with Alternative Transgender Measure (N = 534,165 person-interviews)</t>
  </si>
  <si>
    <r>
      <t>Table S5. Survey-Weighted Logistic Regression Analysis of LGBT status on Violent Victimization without Educational attainment or Marital Status  (N =</t>
    </r>
    <r>
      <rPr>
        <b/>
        <sz val="13"/>
        <rFont val="Avenir Next Regular"/>
      </rPr>
      <t xml:space="preserve"> 538,033</t>
    </r>
    <r>
      <rPr>
        <b/>
        <sz val="13"/>
        <color theme="1"/>
        <rFont val="Avenir Next Regular"/>
      </rPr>
      <t xml:space="preserve"> person-interviews)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</si>
</sst>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0\)"/>
    <numFmt numFmtId="165" formatCode="0.0"/>
    <numFmt numFmtId="166" formatCode="0.00_);\(0.00\)"/>
    <numFmt numFmtId="167" formatCode="0.0000_);\(0.0000\)"/>
    <numFmt numFmtId="168" formatCode="0.0000"/>
    <numFmt numFmtId="169" formatCode="0.000"/>
    <numFmt numFmtId="170" formatCode="0.0_);\(0.0\)"/>
    <numFmt numFmtId="172" formatCode=".000"/>
  </numFmts>
  <fonts count="92">
    <font>
      <sz val="12"/>
      <color theme="1"/>
      <name val="Calibri"/>
      <family val="2"/>
      <scheme val="minor"/>
    </font>
    <font>
      <sz val="12"/>
      <color theme="1"/>
      <name val="Calibri"/>
      <family val="2"/>
      <scheme val="minor"/>
    </font>
    <font>
      <b/>
      <sz val="18"/>
      <color theme="1"/>
      <name val="Avenir Next Regular"/>
    </font>
    <font>
      <b/>
      <sz val="14"/>
      <color theme="1"/>
      <name val="Avenir Next Regular"/>
    </font>
    <font>
      <b/>
      <sz val="13"/>
      <color theme="1"/>
      <name val="Avenir Next Regular"/>
    </font>
    <font>
      <b/>
      <sz val="12"/>
      <color theme="1"/>
      <name val="Avenir Next Regular"/>
    </font>
    <font>
      <sz val="13"/>
      <color theme="1"/>
      <name val="Avenir Next Regular"/>
    </font>
    <font>
      <sz val="14"/>
      <color theme="1"/>
      <name val="Graphik-Regular"/>
    </font>
    <font>
      <b/>
      <u/>
      <sz val="14"/>
      <color theme="1"/>
      <name val="Avenir Next Regular"/>
    </font>
    <font>
      <sz val="14"/>
      <color theme="1"/>
      <name val="Avenir Next Regular"/>
    </font>
    <font>
      <b/>
      <i/>
      <sz val="14"/>
      <color theme="1"/>
      <name val="Avenir Next Regular"/>
    </font>
    <font>
      <b/>
      <i/>
      <sz val="13"/>
      <color theme="1"/>
      <name val="Avenir Next Regular"/>
    </font>
    <font>
      <sz val="11"/>
      <color theme="1"/>
      <name val="Avenir Next Regular"/>
    </font>
    <font>
      <sz val="16"/>
      <color theme="1"/>
      <name val="Avenir Next Regular"/>
    </font>
    <font>
      <b/>
      <sz val="16"/>
      <color theme="1"/>
      <name val="Avenir Next Regular"/>
    </font>
    <font>
      <sz val="16"/>
      <color theme="1"/>
      <name val="Graphik-Regular"/>
    </font>
    <font>
      <sz val="15"/>
      <color theme="1"/>
      <name val="Avenir Next Regular"/>
    </font>
    <font>
      <i/>
      <sz val="16"/>
      <color theme="1"/>
      <name val="Avenir Next Regular"/>
    </font>
    <font>
      <sz val="16"/>
      <color rgb="FF00B050"/>
      <name val="Avenir Next Regular"/>
    </font>
    <font>
      <vertAlign val="superscript"/>
      <sz val="11"/>
      <color theme="1"/>
      <name val="Avenir Next Regular"/>
    </font>
    <font>
      <sz val="12"/>
      <color theme="1"/>
      <name val="Avenir Next Regular"/>
    </font>
    <font>
      <sz val="12.5"/>
      <color theme="1"/>
      <name val="Graphik-Regular"/>
    </font>
    <font>
      <sz val="11"/>
      <color theme="1"/>
      <name val="Graphik-Regular"/>
    </font>
    <font>
      <sz val="13"/>
      <color theme="1"/>
      <name val="Graphik-Regular"/>
    </font>
    <font>
      <sz val="12"/>
      <color theme="1"/>
      <name val="Graphik-Regular"/>
    </font>
    <font>
      <sz val="11"/>
      <color theme="1"/>
      <name val="Calibri"/>
      <family val="2"/>
      <scheme val="minor"/>
    </font>
    <font>
      <sz val="13"/>
      <color theme="1"/>
      <name val="Calibri"/>
      <family val="2"/>
      <scheme val="minor"/>
    </font>
    <font>
      <b/>
      <u/>
      <sz val="12"/>
      <color theme="1"/>
      <name val="Avenir Next Regular"/>
    </font>
    <font>
      <b/>
      <i/>
      <sz val="12"/>
      <color theme="1"/>
      <name val="Avenir Next Regular"/>
    </font>
    <font>
      <i/>
      <sz val="13"/>
      <color theme="1"/>
      <name val="Avenir Next Regular"/>
    </font>
    <font>
      <sz val="10"/>
      <color theme="1"/>
      <name val="Avenir Next Regular"/>
    </font>
    <font>
      <vertAlign val="superscript"/>
      <sz val="12"/>
      <color theme="1"/>
      <name val="Avenir Next Regular"/>
    </font>
    <font>
      <b/>
      <sz val="11"/>
      <color theme="1"/>
      <name val="Avenir Next Regular"/>
    </font>
    <font>
      <i/>
      <sz val="11"/>
      <color theme="1"/>
      <name val="Avenir Next Regular"/>
    </font>
    <font>
      <sz val="14"/>
      <color theme="4" tint="-0.249977111117893"/>
      <name val="Avenir Next Regular"/>
    </font>
    <font>
      <sz val="13"/>
      <color theme="4" tint="-0.249977111117893"/>
      <name val="Avenir Next Regular"/>
    </font>
    <font>
      <sz val="12"/>
      <color theme="4" tint="-0.249977111117893"/>
      <name val="Avenir Next Regular"/>
    </font>
    <font>
      <sz val="10"/>
      <color theme="4" tint="-0.249977111117893"/>
      <name val="Avenir Next Regular"/>
    </font>
    <font>
      <b/>
      <sz val="12"/>
      <color theme="1"/>
      <name val="Graphik-Regular"/>
    </font>
    <font>
      <sz val="16"/>
      <name val="Avenir Next Regular"/>
    </font>
    <font>
      <b/>
      <sz val="16"/>
      <color rgb="FF00B050"/>
      <name val="Avenir Next Regular"/>
    </font>
    <font>
      <b/>
      <sz val="16"/>
      <color rgb="FF0070C0"/>
      <name val="Avenir Next Regular"/>
    </font>
    <font>
      <sz val="16"/>
      <color rgb="FF0070C0"/>
      <name val="Avenir Next Regular"/>
    </font>
    <font>
      <sz val="16"/>
      <name val="Graphik-Regular"/>
    </font>
    <font>
      <sz val="14"/>
      <name val="Avenir Next Regular"/>
    </font>
    <font>
      <sz val="13"/>
      <name val="Avenir Next Regular"/>
    </font>
    <font>
      <sz val="11"/>
      <name val="Avenir Next Regular"/>
    </font>
    <font>
      <sz val="14"/>
      <name val="Graphik-Regular"/>
    </font>
    <font>
      <b/>
      <sz val="16"/>
      <name val="Avenir Next Regular"/>
    </font>
    <font>
      <b/>
      <sz val="13"/>
      <name val="Avenir Next Regular"/>
    </font>
    <font>
      <b/>
      <sz val="12"/>
      <name val="Avenir Next Regular"/>
    </font>
    <font>
      <vertAlign val="superscript"/>
      <sz val="11"/>
      <name val="Avenir Next Regular"/>
    </font>
    <font>
      <vertAlign val="superscript"/>
      <sz val="11"/>
      <name val="Graphik-Regular"/>
    </font>
    <font>
      <sz val="12.5"/>
      <name val="Graphik-Regular"/>
    </font>
    <font>
      <sz val="13"/>
      <name val="Graphik-Regular"/>
    </font>
    <font>
      <sz val="12"/>
      <name val="Graphik-Regular"/>
    </font>
    <font>
      <sz val="12"/>
      <name val="Avenir Next Regular"/>
    </font>
    <font>
      <sz val="13"/>
      <name val="Calibri"/>
      <family val="2"/>
      <scheme val="minor"/>
    </font>
    <font>
      <sz val="12"/>
      <name val="Calibri"/>
      <family val="2"/>
      <scheme val="minor"/>
    </font>
    <font>
      <sz val="14"/>
      <color rgb="FF0070C0"/>
      <name val="Graphik-Regular"/>
    </font>
    <font>
      <b/>
      <sz val="12"/>
      <color theme="0"/>
      <name val="Avenir Next Regular"/>
    </font>
    <font>
      <sz val="12"/>
      <color theme="1"/>
      <name val="Times New Roman"/>
      <family val="1"/>
    </font>
    <font>
      <sz val="12"/>
      <color rgb="FFC00000"/>
      <name val="Avenir Next Regular"/>
    </font>
    <font>
      <u/>
      <sz val="12"/>
      <color theme="1"/>
      <name val="Avenir Next Regular"/>
    </font>
    <font>
      <b/>
      <sz val="14"/>
      <color theme="1"/>
      <name val="Graphik-Regular"/>
    </font>
    <font>
      <sz val="14"/>
      <color rgb="FF00B050"/>
      <name val="Avenir Next Regular"/>
    </font>
    <font>
      <sz val="10.5"/>
      <color theme="1"/>
      <name val="Avenir Next Regular"/>
    </font>
    <font>
      <sz val="10.5"/>
      <name val="Avenir Next Regular"/>
    </font>
    <font>
      <i/>
      <sz val="14"/>
      <color theme="1"/>
      <name val="Avenir Next Regular"/>
    </font>
    <font>
      <sz val="14"/>
      <color theme="1"/>
      <name val="Times New Roman"/>
      <family val="1"/>
    </font>
    <font>
      <sz val="11"/>
      <color theme="1"/>
      <name val="Times New Roman"/>
      <family val="1"/>
    </font>
    <font>
      <sz val="14"/>
      <color theme="1"/>
      <name val="Calibri"/>
      <family val="2"/>
      <scheme val="minor"/>
    </font>
    <font>
      <b/>
      <sz val="12"/>
      <color rgb="FF000000"/>
      <name val="Graphik-Regular"/>
    </font>
    <font>
      <b/>
      <sz val="12"/>
      <name val="Graphik-Regular"/>
    </font>
    <font>
      <sz val="11"/>
      <name val="Graphik-Regular"/>
    </font>
    <font>
      <sz val="12"/>
      <color rgb="FF9C0006"/>
      <name val="Calibri"/>
      <family val="2"/>
      <scheme val="minor"/>
    </font>
    <font>
      <sz val="12"/>
      <color theme="1"/>
      <name val="Avenir Book"/>
      <family val="2"/>
    </font>
    <font>
      <sz val="12"/>
      <color rgb="FF9C0006"/>
      <name val="Avenir Book"/>
      <family val="2"/>
    </font>
    <font>
      <sz val="12"/>
      <color rgb="FF9C5700"/>
      <name val="Calibri"/>
      <family val="2"/>
      <scheme val="minor"/>
    </font>
    <font>
      <sz val="10"/>
      <color theme="1"/>
      <name val="Avenir Book"/>
      <family val="2"/>
    </font>
    <font>
      <sz val="12"/>
      <color rgb="FF9C5700"/>
      <name val="Avenir Book"/>
      <family val="2"/>
    </font>
    <font>
      <sz val="16"/>
      <color theme="1"/>
      <name val="Avenir Book"/>
      <family val="2"/>
    </font>
    <font>
      <b/>
      <sz val="16"/>
      <color theme="1"/>
      <name val="Avenir Book"/>
      <family val="2"/>
    </font>
    <font>
      <b/>
      <sz val="12"/>
      <color theme="1"/>
      <name val="Avenir Book"/>
      <family val="2"/>
    </font>
    <font>
      <b/>
      <sz val="14"/>
      <color theme="1"/>
      <name val="Avenir Book"/>
      <family val="2"/>
    </font>
    <font>
      <sz val="11"/>
      <color theme="1"/>
      <name val="Avenir Book"/>
      <family val="2"/>
    </font>
    <font>
      <b/>
      <sz val="14"/>
      <color rgb="FF000000"/>
      <name val="Avenir Next Regular"/>
    </font>
    <font>
      <sz val="12"/>
      <color rgb="FF000000"/>
      <name val="Avenir Next Regular"/>
    </font>
    <font>
      <b/>
      <sz val="14"/>
      <name val="Avenir Next Regular"/>
    </font>
    <font>
      <b/>
      <sz val="14"/>
      <color theme="0"/>
      <name val="Avenir Next Regular"/>
    </font>
    <font>
      <b/>
      <u/>
      <sz val="16"/>
      <color theme="1"/>
      <name val="Avenir Next Regular"/>
    </font>
    <font>
      <b/>
      <u/>
      <sz val="16"/>
      <name val="Graphik-Regular"/>
    </font>
  </fonts>
  <fills count="10">
    <fill>
      <patternFill patternType="none"/>
    </fill>
    <fill>
      <patternFill patternType="gray125"/>
    </fill>
    <fill>
      <patternFill patternType="solid">
        <fgColor theme="1"/>
        <bgColor indexed="64"/>
      </patternFill>
    </fill>
    <fill>
      <patternFill patternType="solid">
        <fgColor rgb="FFC00000"/>
        <bgColor indexed="64"/>
      </patternFill>
    </fill>
    <fill>
      <patternFill patternType="solid">
        <fgColor theme="2"/>
        <bgColor indexed="64"/>
      </patternFill>
    </fill>
    <fill>
      <patternFill patternType="solid">
        <fgColor theme="0"/>
        <bgColor indexed="64"/>
      </patternFill>
    </fill>
    <fill>
      <patternFill patternType="solid">
        <fgColor theme="0" tint="-0.14999847407452621"/>
        <bgColor indexed="64"/>
      </patternFill>
    </fill>
    <fill>
      <patternFill patternType="solid">
        <fgColor rgb="FFFFC7CE"/>
      </patternFill>
    </fill>
    <fill>
      <patternFill patternType="solid">
        <fgColor rgb="FFFFEB9C"/>
      </patternFill>
    </fill>
    <fill>
      <patternFill patternType="solid">
        <fgColor rgb="FFFFFF00"/>
        <bgColor indexed="64"/>
      </patternFill>
    </fill>
  </fills>
  <borders count="3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top/>
      <bottom/>
      <diagonal/>
    </border>
    <border>
      <left/>
      <right/>
      <top style="medium">
        <color indexed="64"/>
      </top>
      <bottom style="thin">
        <color indexed="64"/>
      </bottom>
      <diagonal/>
    </border>
  </borders>
  <cellStyleXfs count="4">
    <xf numFmtId="0" fontId="0" fillId="0" borderId="0"/>
    <xf numFmtId="9" fontId="1" fillId="0" borderId="0" applyFont="0" applyFill="0" applyBorder="0" applyAlignment="0" applyProtection="0"/>
    <xf numFmtId="0" fontId="75" fillId="7" borderId="0" applyNumberFormat="0" applyBorder="0" applyAlignment="0" applyProtection="0"/>
    <xf numFmtId="0" fontId="78" fillId="8" borderId="0" applyNumberFormat="0" applyBorder="0" applyAlignment="0" applyProtection="0"/>
  </cellStyleXfs>
  <cellXfs count="491">
    <xf numFmtId="0" fontId="0" fillId="0" borderId="0" xfId="0"/>
    <xf numFmtId="0" fontId="4" fillId="0" borderId="0" xfId="0" applyFont="1" applyAlignment="1">
      <alignment horizontal="center"/>
    </xf>
    <xf numFmtId="0" fontId="4" fillId="0" borderId="0" xfId="0" applyFont="1" applyAlignment="1">
      <alignment horizontal="left"/>
    </xf>
    <xf numFmtId="0" fontId="6" fillId="0" borderId="0" xfId="0" applyFont="1"/>
    <xf numFmtId="0" fontId="7" fillId="0" borderId="0" xfId="0" applyFont="1"/>
    <xf numFmtId="0" fontId="10" fillId="0" borderId="0" xfId="0" applyFont="1"/>
    <xf numFmtId="0" fontId="11" fillId="0" borderId="0" xfId="0" applyFont="1"/>
    <xf numFmtId="0" fontId="9" fillId="0" borderId="0" xfId="0" applyFont="1" applyAlignment="1">
      <alignment horizontal="right"/>
    </xf>
    <xf numFmtId="0" fontId="12" fillId="0" borderId="0" xfId="0" applyFont="1" applyAlignment="1">
      <alignment horizontal="left" vertical="center"/>
    </xf>
    <xf numFmtId="2" fontId="9" fillId="0" borderId="0" xfId="0" applyNumberFormat="1" applyFont="1" applyAlignment="1">
      <alignment horizontal="right"/>
    </xf>
    <xf numFmtId="0" fontId="6" fillId="0" borderId="0" xfId="0" applyFont="1" applyAlignment="1">
      <alignment horizontal="left"/>
    </xf>
    <xf numFmtId="2" fontId="9" fillId="0" borderId="0" xfId="0" applyNumberFormat="1" applyFont="1"/>
    <xf numFmtId="165" fontId="9" fillId="0" borderId="0" xfId="0" applyNumberFormat="1" applyFont="1"/>
    <xf numFmtId="0" fontId="13" fillId="0" borderId="0" xfId="0" applyFont="1" applyAlignment="1">
      <alignment horizontal="left" indent="2"/>
    </xf>
    <xf numFmtId="1" fontId="14" fillId="0" borderId="0" xfId="0" quotePrefix="1" applyNumberFormat="1" applyFont="1" applyAlignment="1">
      <alignment horizontal="left" indent="3"/>
    </xf>
    <xf numFmtId="9" fontId="13" fillId="0" borderId="0" xfId="1" applyFont="1" applyAlignment="1">
      <alignment horizontal="left" vertical="center"/>
    </xf>
    <xf numFmtId="165" fontId="14" fillId="0" borderId="0" xfId="0" applyNumberFormat="1" applyFont="1" applyAlignment="1">
      <alignment horizontal="left" indent="3"/>
    </xf>
    <xf numFmtId="0" fontId="6" fillId="0" borderId="0" xfId="0" quotePrefix="1" applyFont="1" applyAlignment="1">
      <alignment horizontal="left" indent="3"/>
    </xf>
    <xf numFmtId="165" fontId="9" fillId="0" borderId="0" xfId="0" applyNumberFormat="1" applyFont="1" applyAlignment="1">
      <alignment horizontal="right"/>
    </xf>
    <xf numFmtId="165" fontId="12" fillId="0" borderId="0" xfId="0" applyNumberFormat="1" applyFont="1" applyAlignment="1">
      <alignment horizontal="left" vertical="center"/>
    </xf>
    <xf numFmtId="165" fontId="13" fillId="0" borderId="0" xfId="0" quotePrefix="1" applyNumberFormat="1" applyFont="1" applyAlignment="1">
      <alignment horizontal="left" indent="3"/>
    </xf>
    <xf numFmtId="165" fontId="13" fillId="0" borderId="0" xfId="0" applyNumberFormat="1" applyFont="1" applyAlignment="1">
      <alignment horizontal="right"/>
    </xf>
    <xf numFmtId="165" fontId="13" fillId="0" borderId="0" xfId="0" applyNumberFormat="1" applyFont="1" applyAlignment="1">
      <alignment horizontal="left" vertical="center"/>
    </xf>
    <xf numFmtId="165" fontId="13" fillId="0" borderId="0" xfId="0" applyNumberFormat="1" applyFont="1"/>
    <xf numFmtId="0" fontId="16" fillId="0" borderId="0" xfId="0" applyFont="1" applyAlignment="1">
      <alignment horizontal="left" indent="2"/>
    </xf>
    <xf numFmtId="0" fontId="6" fillId="0" borderId="0" xfId="0" applyFont="1" applyAlignment="1">
      <alignment horizontal="left" indent="3"/>
    </xf>
    <xf numFmtId="0" fontId="17" fillId="0" borderId="0" xfId="0" applyFont="1"/>
    <xf numFmtId="0" fontId="15" fillId="0" borderId="0" xfId="0" applyFont="1"/>
    <xf numFmtId="165" fontId="18" fillId="0" borderId="0" xfId="0" applyNumberFormat="1" applyFont="1"/>
    <xf numFmtId="0" fontId="13" fillId="0" borderId="0" xfId="0" applyFont="1"/>
    <xf numFmtId="0" fontId="14" fillId="0" borderId="0" xfId="0" applyFont="1"/>
    <xf numFmtId="0" fontId="13" fillId="0" borderId="0" xfId="0" quotePrefix="1" applyFont="1" applyAlignment="1">
      <alignment horizontal="left" indent="3"/>
    </xf>
    <xf numFmtId="0" fontId="13" fillId="0" borderId="0" xfId="0" applyFont="1" applyAlignment="1">
      <alignment horizontal="right"/>
    </xf>
    <xf numFmtId="0" fontId="13" fillId="0" borderId="0" xfId="0" applyFont="1" applyAlignment="1">
      <alignment horizontal="left" vertical="center"/>
    </xf>
    <xf numFmtId="165" fontId="13" fillId="0" borderId="0" xfId="0" applyNumberFormat="1" applyFont="1" applyAlignment="1">
      <alignment vertical="center"/>
    </xf>
    <xf numFmtId="165" fontId="9" fillId="0" borderId="0" xfId="0" applyNumberFormat="1" applyFont="1" applyAlignment="1">
      <alignment vertical="center"/>
    </xf>
    <xf numFmtId="2" fontId="19" fillId="0" borderId="0" xfId="0" applyNumberFormat="1" applyFont="1"/>
    <xf numFmtId="0" fontId="20" fillId="0" borderId="1" xfId="0" applyFont="1" applyBorder="1" applyAlignment="1">
      <alignment horizontal="right" indent="3"/>
    </xf>
    <xf numFmtId="0" fontId="21" fillId="0" borderId="1" xfId="0" applyFont="1" applyBorder="1" applyAlignment="1">
      <alignment horizontal="center" vertical="center"/>
    </xf>
    <xf numFmtId="0" fontId="22" fillId="0" borderId="0" xfId="0" applyFont="1" applyAlignment="1">
      <alignment horizontal="left" vertical="center"/>
    </xf>
    <xf numFmtId="0" fontId="23" fillId="0" borderId="0" xfId="0" applyFont="1" applyAlignment="1">
      <alignment horizontal="left"/>
    </xf>
    <xf numFmtId="0" fontId="7" fillId="0" borderId="0" xfId="0" applyFont="1" applyAlignment="1">
      <alignment horizontal="right"/>
    </xf>
    <xf numFmtId="0" fontId="20" fillId="0" borderId="0" xfId="0" applyFont="1" applyAlignment="1">
      <alignment horizontal="right"/>
    </xf>
    <xf numFmtId="0" fontId="25" fillId="0" borderId="0" xfId="0" applyFont="1" applyAlignment="1">
      <alignment horizontal="left" vertical="center"/>
    </xf>
    <xf numFmtId="2" fontId="20" fillId="0" borderId="0" xfId="0" applyNumberFormat="1" applyFont="1" applyAlignment="1">
      <alignment horizontal="right"/>
    </xf>
    <xf numFmtId="0" fontId="26" fillId="0" borderId="0" xfId="0" applyFont="1" applyAlignment="1">
      <alignment horizontal="left"/>
    </xf>
    <xf numFmtId="0" fontId="0" fillId="0" borderId="0" xfId="0" applyAlignment="1">
      <alignment horizontal="right"/>
    </xf>
    <xf numFmtId="166" fontId="7" fillId="0" borderId="0" xfId="0" applyNumberFormat="1" applyFont="1"/>
    <xf numFmtId="166" fontId="0" fillId="0" borderId="0" xfId="0" applyNumberFormat="1"/>
    <xf numFmtId="0" fontId="3" fillId="0" borderId="1" xfId="0" applyFont="1" applyBorder="1" applyAlignment="1">
      <alignment horizontal="center"/>
    </xf>
    <xf numFmtId="0" fontId="9" fillId="0" borderId="1" xfId="0" applyFont="1" applyBorder="1"/>
    <xf numFmtId="0" fontId="27" fillId="0" borderId="0" xfId="0" applyFont="1" applyAlignment="1">
      <alignment horizontal="center" wrapText="1"/>
    </xf>
    <xf numFmtId="164" fontId="5" fillId="0" borderId="1" xfId="0" applyNumberFormat="1" applyFont="1" applyBorder="1" applyAlignment="1">
      <alignment horizontal="center" wrapText="1"/>
    </xf>
    <xf numFmtId="164" fontId="28" fillId="0" borderId="1" xfId="0" applyNumberFormat="1" applyFont="1" applyBorder="1" applyAlignment="1">
      <alignment horizontal="center" vertical="center" wrapText="1"/>
    </xf>
    <xf numFmtId="166" fontId="5" fillId="0" borderId="1" xfId="0" applyNumberFormat="1" applyFont="1" applyBorder="1" applyAlignment="1">
      <alignment horizontal="center" wrapText="1"/>
    </xf>
    <xf numFmtId="164" fontId="28" fillId="0" borderId="1" xfId="0" applyNumberFormat="1" applyFont="1" applyBorder="1" applyAlignment="1">
      <alignment horizontal="center" wrapText="1"/>
    </xf>
    <xf numFmtId="164" fontId="20" fillId="0" borderId="0" xfId="0" applyNumberFormat="1" applyFont="1" applyAlignment="1">
      <alignment horizontal="right" wrapText="1"/>
    </xf>
    <xf numFmtId="164" fontId="12" fillId="0" borderId="0" xfId="0" applyNumberFormat="1" applyFont="1" applyAlignment="1">
      <alignment horizontal="left" vertical="center" wrapText="1"/>
    </xf>
    <xf numFmtId="166" fontId="20" fillId="0" borderId="0" xfId="0" applyNumberFormat="1" applyFont="1" applyAlignment="1">
      <alignment horizontal="center" wrapText="1"/>
    </xf>
    <xf numFmtId="2" fontId="20" fillId="0" borderId="0" xfId="0" applyNumberFormat="1" applyFont="1" applyAlignment="1">
      <alignment horizontal="right" wrapText="1"/>
    </xf>
    <xf numFmtId="164" fontId="6" fillId="0" borderId="0" xfId="0" applyNumberFormat="1" applyFont="1" applyAlignment="1">
      <alignment horizontal="left" wrapText="1"/>
    </xf>
    <xf numFmtId="166" fontId="30" fillId="0" borderId="0" xfId="0" applyNumberFormat="1" applyFont="1" applyAlignment="1">
      <alignment horizontal="center" wrapText="1"/>
    </xf>
    <xf numFmtId="164" fontId="20" fillId="0" borderId="0" xfId="0" applyNumberFormat="1" applyFont="1" applyAlignment="1">
      <alignment horizontal="center" wrapText="1"/>
    </xf>
    <xf numFmtId="164" fontId="24" fillId="0" borderId="0" xfId="0" applyNumberFormat="1" applyFont="1" applyAlignment="1">
      <alignment horizontal="center" wrapText="1"/>
    </xf>
    <xf numFmtId="0" fontId="7" fillId="0" borderId="0" xfId="0" applyFont="1" applyAlignment="1">
      <alignment horizontal="center" wrapText="1"/>
    </xf>
    <xf numFmtId="0" fontId="20" fillId="0" borderId="0" xfId="0" applyFont="1" applyAlignment="1">
      <alignment horizontal="right" vertical="center" wrapText="1"/>
    </xf>
    <xf numFmtId="0" fontId="6" fillId="0" borderId="0" xfId="0" applyFont="1" applyAlignment="1">
      <alignment horizontal="left" vertical="center" wrapText="1"/>
    </xf>
    <xf numFmtId="0" fontId="30" fillId="0" borderId="0" xfId="0" applyFont="1" applyAlignment="1">
      <alignment horizontal="center" vertical="center" wrapText="1"/>
    </xf>
    <xf numFmtId="9" fontId="20" fillId="0" borderId="0" xfId="1" applyFont="1" applyAlignment="1">
      <alignment horizontal="center" wrapText="1"/>
    </xf>
    <xf numFmtId="2" fontId="20" fillId="0" borderId="0" xfId="0" applyNumberFormat="1" applyFont="1" applyAlignment="1">
      <alignment horizontal="right" vertical="center" wrapText="1"/>
    </xf>
    <xf numFmtId="166" fontId="9" fillId="0" borderId="0" xfId="0" applyNumberFormat="1" applyFont="1"/>
    <xf numFmtId="166" fontId="30" fillId="0" borderId="0" xfId="0" applyNumberFormat="1" applyFont="1" applyAlignment="1">
      <alignment horizontal="center"/>
    </xf>
    <xf numFmtId="166" fontId="20" fillId="0" borderId="0" xfId="0" applyNumberFormat="1" applyFont="1"/>
    <xf numFmtId="166" fontId="20" fillId="0" borderId="0" xfId="0" applyNumberFormat="1" applyFont="1" applyAlignment="1">
      <alignment horizontal="center"/>
    </xf>
    <xf numFmtId="0" fontId="29" fillId="0" borderId="0" xfId="0" applyFont="1"/>
    <xf numFmtId="0" fontId="20" fillId="0" borderId="0" xfId="0" applyFont="1" applyAlignment="1">
      <alignment horizontal="right" indent="3"/>
    </xf>
    <xf numFmtId="166" fontId="24" fillId="0" borderId="0" xfId="0" applyNumberFormat="1" applyFont="1"/>
    <xf numFmtId="0" fontId="21" fillId="0" borderId="0" xfId="0" applyFont="1" applyAlignment="1">
      <alignment horizontal="center"/>
    </xf>
    <xf numFmtId="0" fontId="21" fillId="0" borderId="0" xfId="0" applyFont="1"/>
    <xf numFmtId="166" fontId="7" fillId="0" borderId="0" xfId="0" applyNumberFormat="1" applyFont="1" applyAlignment="1">
      <alignment horizontal="right"/>
    </xf>
    <xf numFmtId="0" fontId="7" fillId="0" borderId="0" xfId="0" applyFont="1" applyAlignment="1">
      <alignment horizontal="left"/>
    </xf>
    <xf numFmtId="0" fontId="7" fillId="0" borderId="0" xfId="0" applyFont="1" applyAlignment="1">
      <alignment horizontal="center"/>
    </xf>
    <xf numFmtId="0" fontId="6" fillId="0" borderId="0" xfId="0" applyFont="1" applyAlignment="1">
      <alignment horizontal="center"/>
    </xf>
    <xf numFmtId="166" fontId="24" fillId="0" borderId="0" xfId="0" applyNumberFormat="1" applyFont="1" applyAlignment="1">
      <alignment horizontal="right" wrapText="1"/>
    </xf>
    <xf numFmtId="164" fontId="24" fillId="0" borderId="0" xfId="0" applyNumberFormat="1" applyFont="1" applyAlignment="1">
      <alignment horizontal="left" wrapText="1"/>
    </xf>
    <xf numFmtId="0" fontId="9" fillId="0" borderId="0" xfId="0" applyFont="1" applyAlignment="1">
      <alignment vertical="center" wrapText="1"/>
    </xf>
    <xf numFmtId="0" fontId="6" fillId="0" borderId="0" xfId="0" applyFont="1" applyAlignment="1">
      <alignment vertical="center" wrapText="1"/>
    </xf>
    <xf numFmtId="0" fontId="9" fillId="0" borderId="0" xfId="0" applyFont="1" applyAlignment="1">
      <alignment horizontal="right" vertical="center" wrapText="1"/>
    </xf>
    <xf numFmtId="0" fontId="6" fillId="0" borderId="0" xfId="0" applyFont="1" applyAlignment="1">
      <alignment horizontal="center" vertical="center" wrapText="1"/>
    </xf>
    <xf numFmtId="2" fontId="9" fillId="0" borderId="0" xfId="0" applyNumberFormat="1" applyFont="1" applyAlignment="1">
      <alignment vertical="center" wrapText="1"/>
    </xf>
    <xf numFmtId="2" fontId="9" fillId="0" borderId="0" xfId="0" applyNumberFormat="1" applyFont="1" applyAlignment="1">
      <alignment horizontal="right" vertical="center" wrapText="1"/>
    </xf>
    <xf numFmtId="0" fontId="9" fillId="0" borderId="0" xfId="0" applyFont="1" applyAlignment="1">
      <alignment horizontal="center" vertical="center" wrapText="1"/>
    </xf>
    <xf numFmtId="0" fontId="9" fillId="0" borderId="0" xfId="0" applyFont="1" applyAlignment="1">
      <alignment horizontal="center"/>
    </xf>
    <xf numFmtId="166" fontId="9" fillId="0" borderId="0" xfId="0" applyNumberFormat="1" applyFont="1" applyAlignment="1">
      <alignment horizontal="center"/>
    </xf>
    <xf numFmtId="0" fontId="35" fillId="0" borderId="0" xfId="0" applyFont="1"/>
    <xf numFmtId="166" fontId="36" fillId="0" borderId="0" xfId="0" applyNumberFormat="1" applyFont="1" applyAlignment="1">
      <alignment horizontal="center"/>
    </xf>
    <xf numFmtId="0" fontId="34" fillId="0" borderId="0" xfId="0" applyFont="1"/>
    <xf numFmtId="166" fontId="9" fillId="0" borderId="0" xfId="0" applyNumberFormat="1" applyFont="1" applyAlignment="1">
      <alignment horizontal="right"/>
    </xf>
    <xf numFmtId="0" fontId="9" fillId="0" borderId="0" xfId="0" applyFont="1" applyAlignment="1">
      <alignment horizontal="left"/>
    </xf>
    <xf numFmtId="166" fontId="24" fillId="0" borderId="0" xfId="0" applyNumberFormat="1" applyFont="1" applyAlignment="1">
      <alignment horizontal="center"/>
    </xf>
    <xf numFmtId="166" fontId="7" fillId="0" borderId="0" xfId="0" applyNumberFormat="1" applyFont="1" applyAlignment="1">
      <alignment horizontal="center"/>
    </xf>
    <xf numFmtId="0" fontId="20" fillId="0" borderId="0" xfId="0" applyFont="1"/>
    <xf numFmtId="166" fontId="0" fillId="0" borderId="0" xfId="0" applyNumberFormat="1" applyAlignment="1">
      <alignment horizontal="center"/>
    </xf>
    <xf numFmtId="0" fontId="0" fillId="0" borderId="0" xfId="0" applyAlignment="1">
      <alignment horizontal="center"/>
    </xf>
    <xf numFmtId="166" fontId="0" fillId="0" borderId="0" xfId="0" applyNumberFormat="1" applyAlignment="1">
      <alignment horizontal="right"/>
    </xf>
    <xf numFmtId="0" fontId="0" fillId="0" borderId="0" xfId="0" applyAlignment="1">
      <alignment horizontal="left"/>
    </xf>
    <xf numFmtId="0" fontId="5" fillId="0" borderId="0" xfId="0" applyFont="1" applyAlignment="1">
      <alignment horizontal="center"/>
    </xf>
    <xf numFmtId="0" fontId="24" fillId="0" borderId="0" xfId="0" applyFont="1"/>
    <xf numFmtId="2" fontId="20" fillId="0" borderId="0" xfId="0" applyNumberFormat="1" applyFont="1" applyAlignment="1">
      <alignment horizontal="center"/>
    </xf>
    <xf numFmtId="0" fontId="20" fillId="0" borderId="0" xfId="0" applyFont="1" applyAlignment="1">
      <alignment horizontal="center"/>
    </xf>
    <xf numFmtId="2" fontId="0" fillId="0" borderId="0" xfId="0" applyNumberFormat="1" applyAlignment="1">
      <alignment horizontal="center"/>
    </xf>
    <xf numFmtId="2" fontId="3" fillId="0" borderId="0" xfId="0" applyNumberFormat="1" applyFont="1" applyAlignment="1">
      <alignment horizontal="left" indent="3"/>
    </xf>
    <xf numFmtId="165" fontId="39" fillId="0" borderId="0" xfId="0" applyNumberFormat="1" applyFont="1"/>
    <xf numFmtId="9" fontId="39" fillId="0" borderId="0" xfId="1" applyFont="1" applyAlignment="1">
      <alignment horizontal="left"/>
    </xf>
    <xf numFmtId="9" fontId="39" fillId="0" borderId="0" xfId="1" applyFont="1"/>
    <xf numFmtId="9" fontId="39" fillId="0" borderId="0" xfId="1" applyFont="1" applyAlignment="1">
      <alignment horizontal="left" wrapText="1"/>
    </xf>
    <xf numFmtId="165" fontId="39" fillId="0" borderId="0" xfId="0" applyNumberFormat="1" applyFont="1" applyAlignment="1">
      <alignment horizontal="left"/>
    </xf>
    <xf numFmtId="165" fontId="39" fillId="0" borderId="0" xfId="0" applyNumberFormat="1" applyFont="1" applyAlignment="1">
      <alignment horizontal="left" wrapText="1"/>
    </xf>
    <xf numFmtId="165" fontId="39" fillId="0" borderId="0" xfId="0" applyNumberFormat="1" applyFont="1" applyAlignment="1">
      <alignment vertical="center"/>
    </xf>
    <xf numFmtId="9" fontId="20" fillId="0" borderId="0" xfId="1" applyFont="1" applyAlignment="1">
      <alignment horizontal="center" vertical="center" wrapText="1"/>
    </xf>
    <xf numFmtId="0" fontId="3" fillId="0" borderId="0" xfId="0" applyFont="1" applyAlignment="1">
      <alignment horizontal="left"/>
    </xf>
    <xf numFmtId="2" fontId="20" fillId="0" borderId="5" xfId="0" applyNumberFormat="1" applyFont="1" applyBorder="1" applyAlignment="1">
      <alignment horizontal="center"/>
    </xf>
    <xf numFmtId="0" fontId="20" fillId="0" borderId="0" xfId="0" applyFont="1" applyAlignment="1">
      <alignment horizontal="left" vertical="center" wrapText="1"/>
    </xf>
    <xf numFmtId="0" fontId="20" fillId="0" borderId="0" xfId="0" applyFont="1" applyAlignment="1">
      <alignment horizontal="left"/>
    </xf>
    <xf numFmtId="165" fontId="40" fillId="0" borderId="0" xfId="0" applyNumberFormat="1" applyFont="1"/>
    <xf numFmtId="165" fontId="41" fillId="0" borderId="0" xfId="0" applyNumberFormat="1" applyFont="1"/>
    <xf numFmtId="165" fontId="42" fillId="0" borderId="0" xfId="0" applyNumberFormat="1" applyFont="1"/>
    <xf numFmtId="165" fontId="41" fillId="0" borderId="0" xfId="0" applyNumberFormat="1" applyFont="1" applyAlignment="1">
      <alignment horizontal="left"/>
    </xf>
    <xf numFmtId="165" fontId="40" fillId="0" borderId="0" xfId="0" applyNumberFormat="1" applyFont="1" applyAlignment="1">
      <alignment horizontal="left"/>
    </xf>
    <xf numFmtId="165" fontId="42" fillId="0" borderId="0" xfId="0" applyNumberFormat="1" applyFont="1" applyAlignment="1">
      <alignment horizontal="left"/>
    </xf>
    <xf numFmtId="165" fontId="42" fillId="0" borderId="0" xfId="0" applyNumberFormat="1" applyFont="1" applyAlignment="1">
      <alignment horizontal="left" wrapText="1"/>
    </xf>
    <xf numFmtId="9" fontId="43" fillId="0" borderId="0" xfId="1" applyFont="1"/>
    <xf numFmtId="2" fontId="44" fillId="0" borderId="0" xfId="0" applyNumberFormat="1" applyFont="1" applyAlignment="1">
      <alignment horizontal="right"/>
    </xf>
    <xf numFmtId="165" fontId="45" fillId="0" borderId="0" xfId="0" applyNumberFormat="1" applyFont="1" applyAlignment="1">
      <alignment horizontal="left"/>
    </xf>
    <xf numFmtId="165" fontId="44" fillId="0" borderId="0" xfId="0" applyNumberFormat="1" applyFont="1" applyAlignment="1">
      <alignment horizontal="right"/>
    </xf>
    <xf numFmtId="165" fontId="44" fillId="0" borderId="0" xfId="0" applyNumberFormat="1" applyFont="1"/>
    <xf numFmtId="0" fontId="44" fillId="0" borderId="0" xfId="0" applyFont="1"/>
    <xf numFmtId="165" fontId="47" fillId="0" borderId="0" xfId="0" applyNumberFormat="1" applyFont="1"/>
    <xf numFmtId="0" fontId="43" fillId="0" borderId="0" xfId="0" applyFont="1"/>
    <xf numFmtId="165" fontId="39" fillId="0" borderId="0" xfId="0" applyNumberFormat="1" applyFont="1" applyAlignment="1">
      <alignment horizontal="right"/>
    </xf>
    <xf numFmtId="2" fontId="39" fillId="0" borderId="0" xfId="0" applyNumberFormat="1" applyFont="1"/>
    <xf numFmtId="2" fontId="39" fillId="0" borderId="0" xfId="0" applyNumberFormat="1" applyFont="1" applyAlignment="1">
      <alignment horizontal="right"/>
    </xf>
    <xf numFmtId="0" fontId="39" fillId="0" borderId="0" xfId="0" applyFont="1" applyAlignment="1">
      <alignment horizontal="left"/>
    </xf>
    <xf numFmtId="0" fontId="39" fillId="0" borderId="0" xfId="0" applyFont="1" applyAlignment="1">
      <alignment horizontal="right"/>
    </xf>
    <xf numFmtId="0" fontId="39" fillId="0" borderId="0" xfId="0" applyFont="1"/>
    <xf numFmtId="0" fontId="47" fillId="0" borderId="0" xfId="0" applyFont="1"/>
    <xf numFmtId="165" fontId="44" fillId="0" borderId="0" xfId="0" applyNumberFormat="1" applyFont="1" applyAlignment="1">
      <alignment vertical="center"/>
    </xf>
    <xf numFmtId="165" fontId="48" fillId="0" borderId="0" xfId="0" applyNumberFormat="1" applyFont="1"/>
    <xf numFmtId="0" fontId="49" fillId="0" borderId="0" xfId="0" applyFont="1" applyAlignment="1">
      <alignment horizontal="left"/>
    </xf>
    <xf numFmtId="0" fontId="45" fillId="0" borderId="0" xfId="0" applyFont="1" applyAlignment="1">
      <alignment horizontal="left"/>
    </xf>
    <xf numFmtId="0" fontId="44" fillId="0" borderId="0" xfId="0" applyFont="1" applyAlignment="1">
      <alignment horizontal="right"/>
    </xf>
    <xf numFmtId="2" fontId="44" fillId="0" borderId="0" xfId="0" applyNumberFormat="1" applyFont="1"/>
    <xf numFmtId="2" fontId="51" fillId="0" borderId="0" xfId="0" applyNumberFormat="1" applyFont="1"/>
    <xf numFmtId="0" fontId="52" fillId="0" borderId="0" xfId="0" applyFont="1"/>
    <xf numFmtId="0" fontId="53" fillId="0" borderId="1" xfId="0" applyFont="1" applyBorder="1" applyAlignment="1">
      <alignment horizontal="center" vertical="center"/>
    </xf>
    <xf numFmtId="165" fontId="53" fillId="0" borderId="1" xfId="0" applyNumberFormat="1" applyFont="1" applyBorder="1" applyAlignment="1">
      <alignment horizontal="center" vertical="center"/>
    </xf>
    <xf numFmtId="0" fontId="47" fillId="0" borderId="1" xfId="0" applyFont="1" applyBorder="1"/>
    <xf numFmtId="0" fontId="54" fillId="0" borderId="0" xfId="0" applyFont="1" applyAlignment="1">
      <alignment horizontal="left"/>
    </xf>
    <xf numFmtId="0" fontId="47" fillId="0" borderId="0" xfId="0" applyFont="1" applyAlignment="1">
      <alignment horizontal="right"/>
    </xf>
    <xf numFmtId="0" fontId="55" fillId="0" borderId="0" xfId="0" applyFont="1" applyAlignment="1">
      <alignment horizontal="left" vertical="top" wrapText="1"/>
    </xf>
    <xf numFmtId="2" fontId="56" fillId="0" borderId="0" xfId="0" applyNumberFormat="1" applyFont="1" applyAlignment="1">
      <alignment horizontal="right"/>
    </xf>
    <xf numFmtId="0" fontId="57" fillId="0" borderId="0" xfId="0" applyFont="1" applyAlignment="1">
      <alignment horizontal="left"/>
    </xf>
    <xf numFmtId="0" fontId="58" fillId="0" borderId="0" xfId="0" applyFont="1" applyAlignment="1">
      <alignment horizontal="right"/>
    </xf>
    <xf numFmtId="0" fontId="58" fillId="0" borderId="0" xfId="0" applyFont="1"/>
    <xf numFmtId="2" fontId="56" fillId="0" borderId="0" xfId="0" applyNumberFormat="1" applyFont="1"/>
    <xf numFmtId="165" fontId="59" fillId="0" borderId="0" xfId="0" applyNumberFormat="1" applyFont="1"/>
    <xf numFmtId="0" fontId="20" fillId="0" borderId="0" xfId="0" applyFont="1" applyAlignment="1">
      <alignment horizontal="center" vertical="center"/>
    </xf>
    <xf numFmtId="164" fontId="20" fillId="0" borderId="0" xfId="0" applyNumberFormat="1" applyFont="1" applyAlignment="1">
      <alignment horizontal="left" wrapText="1"/>
    </xf>
    <xf numFmtId="0" fontId="20" fillId="0" borderId="0" xfId="0" applyFont="1" applyAlignment="1">
      <alignment horizontal="center" vertical="center" wrapText="1"/>
    </xf>
    <xf numFmtId="0" fontId="9" fillId="0" borderId="0" xfId="0" applyFont="1" applyAlignment="1">
      <alignment horizontal="left" vertical="center" wrapText="1"/>
    </xf>
    <xf numFmtId="170" fontId="28" fillId="0" borderId="1" xfId="0" applyNumberFormat="1" applyFont="1" applyBorder="1" applyAlignment="1">
      <alignment horizontal="center" wrapText="1"/>
    </xf>
    <xf numFmtId="170" fontId="6" fillId="0" borderId="0" xfId="0" applyNumberFormat="1" applyFont="1" applyAlignment="1">
      <alignment horizontal="left" vertical="center" wrapText="1"/>
    </xf>
    <xf numFmtId="170" fontId="24" fillId="0" borderId="0" xfId="0" applyNumberFormat="1" applyFont="1" applyAlignment="1">
      <alignment horizontal="left" wrapText="1"/>
    </xf>
    <xf numFmtId="170" fontId="20" fillId="0" borderId="0" xfId="0" applyNumberFormat="1" applyFont="1" applyAlignment="1">
      <alignment horizontal="left" vertical="center" wrapText="1"/>
    </xf>
    <xf numFmtId="170" fontId="7" fillId="0" borderId="0" xfId="0" applyNumberFormat="1" applyFont="1" applyAlignment="1">
      <alignment horizontal="left"/>
    </xf>
    <xf numFmtId="170" fontId="0" fillId="0" borderId="0" xfId="0" applyNumberFormat="1" applyAlignment="1">
      <alignment horizontal="left"/>
    </xf>
    <xf numFmtId="0" fontId="61" fillId="0" borderId="0" xfId="0" applyFont="1" applyAlignment="1">
      <alignment horizontal="center" vertical="center" wrapText="1"/>
    </xf>
    <xf numFmtId="0" fontId="20" fillId="0" borderId="0" xfId="0" applyFont="1" applyAlignment="1">
      <alignment horizontal="left" vertical="center"/>
    </xf>
    <xf numFmtId="170" fontId="24" fillId="0" borderId="0" xfId="0" applyNumberFormat="1" applyFont="1" applyAlignment="1">
      <alignment horizontal="left"/>
    </xf>
    <xf numFmtId="166" fontId="20" fillId="0" borderId="0" xfId="0" applyNumberFormat="1" applyFont="1" applyAlignment="1">
      <alignment horizontal="left"/>
    </xf>
    <xf numFmtId="166" fontId="20" fillId="0" borderId="0" xfId="0" applyNumberFormat="1" applyFont="1" applyAlignment="1">
      <alignment horizontal="right"/>
    </xf>
    <xf numFmtId="170" fontId="24" fillId="0" borderId="0" xfId="0" applyNumberFormat="1" applyFont="1" applyAlignment="1">
      <alignment horizontal="right"/>
    </xf>
    <xf numFmtId="0" fontId="20" fillId="0" borderId="0" xfId="0" applyFont="1" applyAlignment="1">
      <alignment vertical="center" wrapText="1"/>
    </xf>
    <xf numFmtId="2" fontId="20" fillId="0" borderId="0" xfId="0" applyNumberFormat="1" applyFont="1" applyAlignment="1">
      <alignment vertical="center" wrapText="1"/>
    </xf>
    <xf numFmtId="2" fontId="36" fillId="0" borderId="0" xfId="0" applyNumberFormat="1" applyFont="1"/>
    <xf numFmtId="0" fontId="36" fillId="0" borderId="0" xfId="0" applyFont="1"/>
    <xf numFmtId="2" fontId="36" fillId="0" borderId="0" xfId="0" applyNumberFormat="1" applyFont="1" applyAlignment="1">
      <alignment horizontal="right"/>
    </xf>
    <xf numFmtId="0" fontId="36" fillId="0" borderId="0" xfId="0" applyFont="1" applyAlignment="1">
      <alignment horizontal="left"/>
    </xf>
    <xf numFmtId="0" fontId="36" fillId="0" borderId="0" xfId="0" applyFont="1" applyAlignment="1">
      <alignment horizontal="right"/>
    </xf>
    <xf numFmtId="166" fontId="36" fillId="0" borderId="0" xfId="0" applyNumberFormat="1" applyFont="1" applyAlignment="1">
      <alignment horizontal="right"/>
    </xf>
    <xf numFmtId="166" fontId="36" fillId="0" borderId="0" xfId="0" applyNumberFormat="1" applyFont="1" applyAlignment="1">
      <alignment horizontal="left"/>
    </xf>
    <xf numFmtId="2" fontId="34" fillId="0" borderId="0" xfId="0" applyNumberFormat="1" applyFont="1" applyAlignment="1">
      <alignment horizontal="right"/>
    </xf>
    <xf numFmtId="0" fontId="61" fillId="0" borderId="0" xfId="0" applyFont="1" applyAlignment="1">
      <alignment horizontal="left" vertical="center" wrapText="1"/>
    </xf>
    <xf numFmtId="2" fontId="34" fillId="0" borderId="0" xfId="0" applyNumberFormat="1" applyFont="1" applyAlignment="1">
      <alignment horizontal="left"/>
    </xf>
    <xf numFmtId="0" fontId="30" fillId="0" borderId="0" xfId="0" applyFont="1" applyAlignment="1">
      <alignment horizontal="left" vertical="center" wrapText="1"/>
    </xf>
    <xf numFmtId="166" fontId="37" fillId="0" borderId="0" xfId="0" applyNumberFormat="1" applyFont="1" applyAlignment="1">
      <alignment horizontal="right"/>
    </xf>
    <xf numFmtId="166" fontId="37" fillId="0" borderId="0" xfId="0" applyNumberFormat="1" applyFont="1" applyAlignment="1">
      <alignment horizontal="left"/>
    </xf>
    <xf numFmtId="3" fontId="20" fillId="0" borderId="0" xfId="0" applyNumberFormat="1" applyFont="1" applyAlignment="1">
      <alignment horizontal="center" vertical="center"/>
    </xf>
    <xf numFmtId="2" fontId="62" fillId="3" borderId="0" xfId="0" applyNumberFormat="1" applyFont="1" applyFill="1" applyAlignment="1">
      <alignment horizontal="center"/>
    </xf>
    <xf numFmtId="0" fontId="0" fillId="0" borderId="22" xfId="0" applyBorder="1"/>
    <xf numFmtId="0" fontId="0" fillId="0" borderId="23" xfId="0" applyBorder="1"/>
    <xf numFmtId="0" fontId="0" fillId="0" borderId="26" xfId="0" applyBorder="1"/>
    <xf numFmtId="0" fontId="0" fillId="0" borderId="27" xfId="0" applyBorder="1"/>
    <xf numFmtId="0" fontId="21" fillId="0" borderId="0" xfId="0" applyFont="1" applyAlignment="1">
      <alignment horizontal="center" vertical="center"/>
    </xf>
    <xf numFmtId="0" fontId="8" fillId="0" borderId="0" xfId="0" applyFont="1" applyAlignment="1">
      <alignment horizontal="center" wrapText="1"/>
    </xf>
    <xf numFmtId="0" fontId="12" fillId="0" borderId="0" xfId="0" applyFont="1" applyAlignment="1">
      <alignment horizontal="left" vertical="center" wrapText="1"/>
    </xf>
    <xf numFmtId="168" fontId="21" fillId="0" borderId="0" xfId="0" applyNumberFormat="1" applyFont="1" applyAlignment="1">
      <alignment horizontal="center"/>
    </xf>
    <xf numFmtId="166" fontId="21" fillId="0" borderId="0" xfId="0" applyNumberFormat="1" applyFont="1" applyAlignment="1">
      <alignment horizontal="center"/>
    </xf>
    <xf numFmtId="167" fontId="21" fillId="0" borderId="0" xfId="0" applyNumberFormat="1" applyFont="1" applyAlignment="1">
      <alignment horizontal="center"/>
    </xf>
    <xf numFmtId="0" fontId="20" fillId="0" borderId="7" xfId="0" applyFont="1" applyBorder="1" applyAlignment="1">
      <alignment horizontal="center" vertical="center"/>
    </xf>
    <xf numFmtId="169" fontId="20" fillId="0" borderId="7" xfId="0" applyNumberFormat="1" applyFont="1" applyBorder="1" applyAlignment="1">
      <alignment horizontal="center" vertical="center"/>
    </xf>
    <xf numFmtId="3" fontId="20" fillId="0" borderId="7" xfId="0" applyNumberFormat="1" applyFont="1" applyBorder="1" applyAlignment="1">
      <alignment horizontal="center" vertical="center"/>
    </xf>
    <xf numFmtId="169" fontId="20" fillId="0" borderId="0" xfId="0" applyNumberFormat="1" applyFont="1" applyAlignment="1">
      <alignment horizontal="center" vertical="center"/>
    </xf>
    <xf numFmtId="0" fontId="20" fillId="0" borderId="11" xfId="0" applyFont="1" applyBorder="1" applyAlignment="1">
      <alignment horizontal="center" vertical="center"/>
    </xf>
    <xf numFmtId="169" fontId="20" fillId="0" borderId="11" xfId="0" applyNumberFormat="1" applyFont="1" applyBorder="1" applyAlignment="1">
      <alignment horizontal="center" vertical="center"/>
    </xf>
    <xf numFmtId="3" fontId="20" fillId="0" borderId="11" xfId="0" applyNumberFormat="1" applyFont="1" applyBorder="1" applyAlignment="1">
      <alignment horizontal="center" vertical="center"/>
    </xf>
    <xf numFmtId="0" fontId="50" fillId="0" borderId="1" xfId="0" applyFont="1" applyBorder="1" applyAlignment="1">
      <alignment horizontal="center"/>
    </xf>
    <xf numFmtId="0" fontId="5" fillId="5" borderId="1" xfId="0" applyFont="1" applyFill="1" applyBorder="1" applyAlignment="1">
      <alignment horizontal="center"/>
    </xf>
    <xf numFmtId="2" fontId="20" fillId="5" borderId="1" xfId="0" applyNumberFormat="1" applyFont="1" applyFill="1" applyBorder="1" applyAlignment="1">
      <alignment horizontal="center"/>
    </xf>
    <xf numFmtId="165" fontId="18" fillId="0" borderId="0" xfId="0" applyNumberFormat="1" applyFont="1" applyAlignment="1">
      <alignment horizontal="left"/>
    </xf>
    <xf numFmtId="2" fontId="65" fillId="0" borderId="0" xfId="0" applyNumberFormat="1" applyFont="1"/>
    <xf numFmtId="0" fontId="0" fillId="0" borderId="32" xfId="0" applyBorder="1"/>
    <xf numFmtId="0" fontId="12" fillId="0" borderId="0" xfId="0" applyFont="1" applyAlignment="1">
      <alignment horizontal="center" vertical="center" wrapText="1"/>
    </xf>
    <xf numFmtId="0" fontId="12" fillId="0" borderId="0" xfId="0" applyFont="1" applyAlignment="1">
      <alignment vertical="center" wrapText="1"/>
    </xf>
    <xf numFmtId="2" fontId="12" fillId="0" borderId="0" xfId="0" applyNumberFormat="1" applyFont="1" applyAlignment="1">
      <alignment vertical="center" wrapText="1"/>
    </xf>
    <xf numFmtId="0" fontId="69" fillId="0" borderId="0" xfId="0" applyFont="1" applyAlignment="1">
      <alignment horizontal="right" vertical="center" wrapText="1"/>
    </xf>
    <xf numFmtId="2" fontId="69" fillId="0" borderId="0" xfId="0" applyNumberFormat="1" applyFont="1" applyAlignment="1">
      <alignment horizontal="right" vertical="center" wrapText="1"/>
    </xf>
    <xf numFmtId="0" fontId="70" fillId="0" borderId="0" xfId="0" applyFont="1" applyAlignment="1">
      <alignment horizontal="center" vertical="center" wrapText="1"/>
    </xf>
    <xf numFmtId="0" fontId="71" fillId="0" borderId="0" xfId="0" applyFont="1"/>
    <xf numFmtId="0" fontId="71" fillId="0" borderId="1" xfId="0" applyFont="1" applyBorder="1"/>
    <xf numFmtId="0" fontId="9" fillId="0" borderId="0" xfId="0" applyFont="1"/>
    <xf numFmtId="0" fontId="20" fillId="5" borderId="0" xfId="0" applyFont="1" applyFill="1"/>
    <xf numFmtId="0" fontId="3" fillId="5" borderId="0" xfId="0" applyFont="1" applyFill="1" applyAlignment="1">
      <alignment horizontal="center"/>
    </xf>
    <xf numFmtId="0" fontId="20" fillId="5" borderId="0" xfId="0" applyFont="1" applyFill="1" applyAlignment="1">
      <alignment horizontal="center"/>
    </xf>
    <xf numFmtId="2" fontId="20" fillId="5" borderId="0" xfId="0" applyNumberFormat="1" applyFont="1" applyFill="1" applyAlignment="1">
      <alignment horizontal="right"/>
    </xf>
    <xf numFmtId="0" fontId="20" fillId="5" borderId="0" xfId="0" applyFont="1" applyFill="1" applyAlignment="1">
      <alignment horizontal="left"/>
    </xf>
    <xf numFmtId="2" fontId="20" fillId="5" borderId="0" xfId="0" applyNumberFormat="1" applyFont="1" applyFill="1" applyAlignment="1">
      <alignment horizontal="center"/>
    </xf>
    <xf numFmtId="2" fontId="5" fillId="5" borderId="0" xfId="0" applyNumberFormat="1" applyFont="1" applyFill="1" applyAlignment="1">
      <alignment horizontal="center"/>
    </xf>
    <xf numFmtId="0" fontId="5" fillId="5" borderId="0" xfId="0" applyFont="1" applyFill="1" applyAlignment="1">
      <alignment horizontal="left"/>
    </xf>
    <xf numFmtId="0" fontId="5" fillId="5" borderId="0" xfId="0" applyFont="1" applyFill="1" applyAlignment="1">
      <alignment horizontal="center"/>
    </xf>
    <xf numFmtId="1" fontId="20" fillId="5" borderId="0" xfId="0" applyNumberFormat="1" applyFont="1" applyFill="1" applyAlignment="1">
      <alignment horizontal="center"/>
    </xf>
    <xf numFmtId="0" fontId="0" fillId="0" borderId="1" xfId="0" applyBorder="1"/>
    <xf numFmtId="1" fontId="20" fillId="5" borderId="1" xfId="0" applyNumberFormat="1" applyFont="1" applyFill="1" applyBorder="1" applyAlignment="1">
      <alignment horizontal="center"/>
    </xf>
    <xf numFmtId="2" fontId="5" fillId="5" borderId="1" xfId="0" applyNumberFormat="1" applyFont="1" applyFill="1" applyBorder="1" applyAlignment="1">
      <alignment horizontal="center"/>
    </xf>
    <xf numFmtId="0" fontId="5" fillId="5" borderId="1" xfId="0" applyFont="1" applyFill="1" applyBorder="1" applyAlignment="1">
      <alignment horizontal="left"/>
    </xf>
    <xf numFmtId="0" fontId="20" fillId="0" borderId="0" xfId="0" applyFont="1" applyAlignment="1">
      <alignment vertical="top"/>
    </xf>
    <xf numFmtId="2" fontId="20" fillId="5" borderId="0" xfId="0" applyNumberFormat="1" applyFont="1" applyFill="1"/>
    <xf numFmtId="1" fontId="20" fillId="5" borderId="0" xfId="0" applyNumberFormat="1" applyFont="1" applyFill="1"/>
    <xf numFmtId="2" fontId="30" fillId="5" borderId="0" xfId="0" applyNumberFormat="1" applyFont="1" applyFill="1" applyAlignment="1">
      <alignment horizontal="center"/>
    </xf>
    <xf numFmtId="0" fontId="12" fillId="5" borderId="0" xfId="0" applyFont="1" applyFill="1" applyAlignment="1">
      <alignment horizontal="center"/>
    </xf>
    <xf numFmtId="2" fontId="66" fillId="5" borderId="0" xfId="0" applyNumberFormat="1" applyFont="1" applyFill="1" applyAlignment="1">
      <alignment horizontal="center"/>
    </xf>
    <xf numFmtId="2" fontId="66" fillId="5" borderId="1" xfId="0" applyNumberFormat="1" applyFont="1" applyFill="1" applyBorder="1" applyAlignment="1">
      <alignment horizontal="center"/>
    </xf>
    <xf numFmtId="2" fontId="20" fillId="5" borderId="1" xfId="0" applyNumberFormat="1" applyFont="1" applyFill="1" applyBorder="1" applyAlignment="1">
      <alignment horizontal="right"/>
    </xf>
    <xf numFmtId="0" fontId="20" fillId="5" borderId="0" xfId="0" applyFont="1" applyFill="1" applyAlignment="1">
      <alignment horizontal="right"/>
    </xf>
    <xf numFmtId="3" fontId="12" fillId="5" borderId="0" xfId="0" applyNumberFormat="1" applyFont="1" applyFill="1" applyAlignment="1">
      <alignment horizontal="center"/>
    </xf>
    <xf numFmtId="3" fontId="12" fillId="5" borderId="1" xfId="0" applyNumberFormat="1" applyFont="1" applyFill="1" applyBorder="1" applyAlignment="1">
      <alignment horizontal="center"/>
    </xf>
    <xf numFmtId="1" fontId="12" fillId="5" borderId="0" xfId="0" applyNumberFormat="1" applyFont="1" applyFill="1" applyAlignment="1">
      <alignment horizontal="center"/>
    </xf>
    <xf numFmtId="1" fontId="12" fillId="5" borderId="1" xfId="0" applyNumberFormat="1" applyFont="1" applyFill="1" applyBorder="1" applyAlignment="1">
      <alignment horizontal="center"/>
    </xf>
    <xf numFmtId="0" fontId="5" fillId="0" borderId="1" xfId="0" applyFont="1" applyBorder="1" applyAlignment="1">
      <alignment horizontal="center"/>
    </xf>
    <xf numFmtId="0" fontId="20" fillId="0" borderId="1" xfId="0" applyFont="1" applyBorder="1" applyAlignment="1">
      <alignment horizontal="center"/>
    </xf>
    <xf numFmtId="0" fontId="50" fillId="0" borderId="0" xfId="0" applyFont="1" applyAlignment="1">
      <alignment horizontal="center"/>
    </xf>
    <xf numFmtId="0" fontId="56" fillId="0" borderId="1" xfId="0" applyFont="1" applyBorder="1" applyAlignment="1">
      <alignment horizontal="center"/>
    </xf>
    <xf numFmtId="2" fontId="20" fillId="0" borderId="1" xfId="0" applyNumberFormat="1" applyFont="1" applyBorder="1" applyAlignment="1">
      <alignment horizontal="center"/>
    </xf>
    <xf numFmtId="2" fontId="24" fillId="0" borderId="0" xfId="0" applyNumberFormat="1" applyFont="1" applyAlignment="1">
      <alignment horizontal="center"/>
    </xf>
    <xf numFmtId="0" fontId="24" fillId="0" borderId="0" xfId="0" applyFont="1" applyAlignment="1">
      <alignment horizontal="center"/>
    </xf>
    <xf numFmtId="2" fontId="38" fillId="0" borderId="0" xfId="0" applyNumberFormat="1" applyFont="1" applyAlignment="1">
      <alignment horizontal="center"/>
    </xf>
    <xf numFmtId="0" fontId="38" fillId="0" borderId="0" xfId="0" applyFont="1" applyAlignment="1">
      <alignment horizontal="left"/>
    </xf>
    <xf numFmtId="3" fontId="24" fillId="0" borderId="0" xfId="0" applyNumberFormat="1" applyFont="1" applyAlignment="1">
      <alignment horizontal="center"/>
    </xf>
    <xf numFmtId="2" fontId="38" fillId="0" borderId="0" xfId="0" applyNumberFormat="1" applyFont="1" applyAlignment="1">
      <alignment horizontal="left"/>
    </xf>
    <xf numFmtId="0" fontId="72" fillId="0" borderId="0" xfId="0" applyFont="1" applyAlignment="1">
      <alignment horizontal="left"/>
    </xf>
    <xf numFmtId="2" fontId="24" fillId="0" borderId="0" xfId="0" applyNumberFormat="1" applyFont="1"/>
    <xf numFmtId="2" fontId="55" fillId="0" borderId="0" xfId="0" applyNumberFormat="1" applyFont="1" applyAlignment="1">
      <alignment horizontal="center"/>
    </xf>
    <xf numFmtId="2" fontId="73" fillId="0" borderId="0" xfId="0" applyNumberFormat="1" applyFont="1" applyAlignment="1">
      <alignment horizontal="center"/>
    </xf>
    <xf numFmtId="0" fontId="73" fillId="0" borderId="0" xfId="0" applyFont="1" applyAlignment="1">
      <alignment horizontal="left"/>
    </xf>
    <xf numFmtId="1" fontId="24" fillId="0" borderId="0" xfId="0" applyNumberFormat="1" applyFont="1" applyAlignment="1">
      <alignment horizontal="center"/>
    </xf>
    <xf numFmtId="2" fontId="74" fillId="0" borderId="0" xfId="0" applyNumberFormat="1" applyFont="1" applyAlignment="1">
      <alignment horizontal="center"/>
    </xf>
    <xf numFmtId="0" fontId="56" fillId="0" borderId="0" xfId="0" applyFont="1"/>
    <xf numFmtId="0" fontId="20" fillId="0" borderId="1" xfId="0" applyFont="1" applyBorder="1"/>
    <xf numFmtId="0" fontId="0" fillId="4" borderId="0" xfId="0" applyFill="1"/>
    <xf numFmtId="2" fontId="56" fillId="4" borderId="0" xfId="0" applyNumberFormat="1" applyFont="1" applyFill="1" applyAlignment="1">
      <alignment horizontal="center"/>
    </xf>
    <xf numFmtId="165" fontId="20" fillId="0" borderId="0" xfId="0" applyNumberFormat="1" applyFont="1" applyAlignment="1">
      <alignment horizontal="center"/>
    </xf>
    <xf numFmtId="0" fontId="76" fillId="0" borderId="0" xfId="0" applyFont="1"/>
    <xf numFmtId="165" fontId="76" fillId="0" borderId="0" xfId="0" applyNumberFormat="1" applyFont="1" applyAlignment="1">
      <alignment horizontal="center"/>
    </xf>
    <xf numFmtId="0" fontId="77" fillId="7" borderId="0" xfId="2" applyFont="1"/>
    <xf numFmtId="0" fontId="79" fillId="0" borderId="0" xfId="0" applyFont="1"/>
    <xf numFmtId="165" fontId="80" fillId="8" borderId="0" xfId="3" applyNumberFormat="1" applyFont="1" applyAlignment="1">
      <alignment horizontal="center"/>
    </xf>
    <xf numFmtId="165" fontId="20" fillId="0" borderId="5" xfId="0" applyNumberFormat="1" applyFont="1" applyBorder="1" applyAlignment="1">
      <alignment horizontal="center"/>
    </xf>
    <xf numFmtId="2" fontId="20" fillId="0" borderId="11" xfId="0" applyNumberFormat="1" applyFont="1" applyBorder="1" applyAlignment="1">
      <alignment horizontal="center"/>
    </xf>
    <xf numFmtId="165" fontId="20" fillId="0" borderId="11" xfId="0" applyNumberFormat="1" applyFont="1" applyBorder="1" applyAlignment="1">
      <alignment horizontal="center"/>
    </xf>
    <xf numFmtId="3" fontId="20" fillId="0" borderId="0" xfId="0" applyNumberFormat="1" applyFont="1" applyAlignment="1">
      <alignment horizontal="center"/>
    </xf>
    <xf numFmtId="2" fontId="20" fillId="0" borderId="0" xfId="0" applyNumberFormat="1" applyFont="1" applyAlignment="1">
      <alignment horizontal="center" vertical="center"/>
    </xf>
    <xf numFmtId="165" fontId="20" fillId="0" borderId="12" xfId="0" applyNumberFormat="1" applyFont="1" applyBorder="1" applyAlignment="1">
      <alignment horizontal="center"/>
    </xf>
    <xf numFmtId="2" fontId="20" fillId="0" borderId="11" xfId="0" applyNumberFormat="1" applyFont="1" applyBorder="1" applyAlignment="1">
      <alignment horizontal="center" vertical="center"/>
    </xf>
    <xf numFmtId="2" fontId="20" fillId="0" borderId="7" xfId="0" applyNumberFormat="1" applyFont="1" applyBorder="1" applyAlignment="1">
      <alignment horizontal="center"/>
    </xf>
    <xf numFmtId="165" fontId="20" fillId="0" borderId="7" xfId="0" applyNumberFormat="1" applyFont="1" applyBorder="1" applyAlignment="1">
      <alignment horizontal="center"/>
    </xf>
    <xf numFmtId="3" fontId="20" fillId="0" borderId="7" xfId="0" applyNumberFormat="1" applyFont="1" applyBorder="1" applyAlignment="1">
      <alignment horizontal="center"/>
    </xf>
    <xf numFmtId="165" fontId="20" fillId="0" borderId="8" xfId="0" applyNumberFormat="1" applyFont="1" applyBorder="1" applyAlignment="1">
      <alignment horizontal="center"/>
    </xf>
    <xf numFmtId="2" fontId="20" fillId="0" borderId="7" xfId="0" applyNumberFormat="1" applyFont="1" applyBorder="1" applyAlignment="1">
      <alignment horizontal="center" vertical="center"/>
    </xf>
    <xf numFmtId="0" fontId="5" fillId="4" borderId="8" xfId="0" applyFont="1" applyFill="1" applyBorder="1" applyAlignment="1">
      <alignment horizontal="center" wrapText="1"/>
    </xf>
    <xf numFmtId="0" fontId="5" fillId="4" borderId="7" xfId="0" applyFont="1" applyFill="1" applyBorder="1" applyAlignment="1">
      <alignment horizontal="center" wrapText="1"/>
    </xf>
    <xf numFmtId="0" fontId="5" fillId="4" borderId="6" xfId="0" applyFont="1" applyFill="1" applyBorder="1" applyAlignment="1">
      <alignment horizontal="center" wrapText="1"/>
    </xf>
    <xf numFmtId="2" fontId="20" fillId="0" borderId="12" xfId="0" applyNumberFormat="1" applyFont="1" applyBorder="1" applyAlignment="1">
      <alignment horizontal="center"/>
    </xf>
    <xf numFmtId="0" fontId="0" fillId="0" borderId="9" xfId="0" applyBorder="1"/>
    <xf numFmtId="0" fontId="20" fillId="4" borderId="0" xfId="0" applyFont="1" applyFill="1"/>
    <xf numFmtId="0" fontId="83" fillId="0" borderId="16" xfId="0" applyFont="1" applyBorder="1" applyAlignment="1">
      <alignment horizontal="center" vertical="center"/>
    </xf>
    <xf numFmtId="0" fontId="83" fillId="0" borderId="18" xfId="0" applyFont="1" applyBorder="1" applyAlignment="1">
      <alignment horizontal="center" vertical="center"/>
    </xf>
    <xf numFmtId="0" fontId="83" fillId="0" borderId="19" xfId="0" applyFont="1" applyBorder="1" applyAlignment="1">
      <alignment horizontal="center" vertical="center"/>
    </xf>
    <xf numFmtId="0" fontId="85" fillId="0" borderId="20" xfId="0" applyFont="1" applyBorder="1"/>
    <xf numFmtId="0" fontId="85" fillId="0" borderId="24" xfId="0" applyFont="1" applyBorder="1"/>
    <xf numFmtId="0" fontId="85" fillId="0" borderId="22" xfId="0" applyFont="1" applyBorder="1"/>
    <xf numFmtId="0" fontId="85" fillId="0" borderId="23" xfId="0" applyFont="1" applyBorder="1"/>
    <xf numFmtId="0" fontId="85" fillId="0" borderId="26" xfId="0" applyFont="1" applyBorder="1"/>
    <xf numFmtId="0" fontId="85" fillId="0" borderId="27" xfId="0" applyFont="1" applyBorder="1"/>
    <xf numFmtId="0" fontId="85" fillId="9" borderId="20" xfId="0" applyFont="1" applyFill="1" applyBorder="1"/>
    <xf numFmtId="0" fontId="85" fillId="9" borderId="24" xfId="0" applyFont="1" applyFill="1" applyBorder="1"/>
    <xf numFmtId="0" fontId="85" fillId="9" borderId="22" xfId="0" applyFont="1" applyFill="1" applyBorder="1"/>
    <xf numFmtId="0" fontId="85" fillId="0" borderId="23" xfId="0" applyFont="1" applyBorder="1" applyAlignment="1">
      <alignment horizontal="center"/>
    </xf>
    <xf numFmtId="0" fontId="5" fillId="4" borderId="6" xfId="0" applyFont="1" applyFill="1" applyBorder="1" applyAlignment="1">
      <alignment horizontal="center"/>
    </xf>
    <xf numFmtId="2" fontId="12" fillId="5" borderId="0" xfId="0" applyNumberFormat="1" applyFont="1" applyFill="1" applyAlignment="1">
      <alignment horizontal="center"/>
    </xf>
    <xf numFmtId="2" fontId="12" fillId="5" borderId="1" xfId="0" applyNumberFormat="1" applyFont="1" applyFill="1" applyBorder="1" applyAlignment="1">
      <alignment horizontal="center"/>
    </xf>
    <xf numFmtId="0" fontId="20" fillId="0" borderId="14" xfId="0" applyFont="1" applyBorder="1" applyAlignment="1">
      <alignment horizontal="center"/>
    </xf>
    <xf numFmtId="0" fontId="20" fillId="0" borderId="15" xfId="0" applyFont="1" applyBorder="1" applyAlignment="1">
      <alignment horizontal="center"/>
    </xf>
    <xf numFmtId="0" fontId="20" fillId="0" borderId="30" xfId="0" applyFont="1" applyBorder="1"/>
    <xf numFmtId="0" fontId="20" fillId="0" borderId="31" xfId="0" applyFont="1" applyBorder="1"/>
    <xf numFmtId="2" fontId="20" fillId="0" borderId="9" xfId="0" applyNumberFormat="1" applyFont="1" applyBorder="1"/>
    <xf numFmtId="2" fontId="20" fillId="0" borderId="0" xfId="0" applyNumberFormat="1" applyFont="1"/>
    <xf numFmtId="2" fontId="20" fillId="6" borderId="9" xfId="0" applyNumberFormat="1" applyFont="1" applyFill="1" applyBorder="1" applyAlignment="1">
      <alignment horizontal="right"/>
    </xf>
    <xf numFmtId="2" fontId="20" fillId="0" borderId="9" xfId="0" applyNumberFormat="1" applyFont="1" applyBorder="1" applyAlignment="1">
      <alignment horizontal="right"/>
    </xf>
    <xf numFmtId="2" fontId="5" fillId="0" borderId="0" xfId="0" applyNumberFormat="1" applyFont="1" applyAlignment="1">
      <alignment horizontal="center"/>
    </xf>
    <xf numFmtId="0" fontId="20" fillId="0" borderId="29" xfId="0" applyFont="1" applyBorder="1"/>
    <xf numFmtId="2" fontId="20" fillId="0" borderId="10" xfId="0" applyNumberFormat="1" applyFont="1" applyBorder="1"/>
    <xf numFmtId="2" fontId="20" fillId="0" borderId="11" xfId="0" applyNumberFormat="1" applyFont="1" applyBorder="1"/>
    <xf numFmtId="2" fontId="20" fillId="6" borderId="10" xfId="0" applyNumberFormat="1" applyFont="1" applyFill="1" applyBorder="1" applyAlignment="1">
      <alignment horizontal="right"/>
    </xf>
    <xf numFmtId="2" fontId="5" fillId="0" borderId="11" xfId="0" applyNumberFormat="1" applyFont="1" applyBorder="1" applyAlignment="1">
      <alignment horizontal="center"/>
    </xf>
    <xf numFmtId="2" fontId="20" fillId="0" borderId="10" xfId="0" applyNumberFormat="1" applyFont="1" applyBorder="1" applyAlignment="1">
      <alignment horizontal="right"/>
    </xf>
    <xf numFmtId="0" fontId="20" fillId="0" borderId="13" xfId="0" applyFont="1" applyBorder="1"/>
    <xf numFmtId="0" fontId="20" fillId="0" borderId="28" xfId="0" applyFont="1" applyBorder="1"/>
    <xf numFmtId="0" fontId="3" fillId="0" borderId="0" xfId="0" applyFont="1" applyAlignment="1">
      <alignment horizontal="center"/>
    </xf>
    <xf numFmtId="0" fontId="20" fillId="0" borderId="0" xfId="0" applyFont="1" applyAlignment="1">
      <alignment vertical="center"/>
    </xf>
    <xf numFmtId="0" fontId="5" fillId="0" borderId="0" xfId="0" applyFont="1" applyAlignment="1">
      <alignment horizontal="center" vertical="center"/>
    </xf>
    <xf numFmtId="0" fontId="0" fillId="0" borderId="0" xfId="0" applyAlignment="1">
      <alignment vertical="center"/>
    </xf>
    <xf numFmtId="2" fontId="64" fillId="0" borderId="0" xfId="0" applyNumberFormat="1" applyFont="1" applyAlignment="1">
      <alignment horizontal="right"/>
    </xf>
    <xf numFmtId="2" fontId="64" fillId="6" borderId="0" xfId="0" applyNumberFormat="1" applyFont="1" applyFill="1" applyAlignment="1">
      <alignment horizontal="right"/>
    </xf>
    <xf numFmtId="2" fontId="64" fillId="0" borderId="0" xfId="0" applyNumberFormat="1" applyFont="1"/>
    <xf numFmtId="2" fontId="64" fillId="6" borderId="0" xfId="0" applyNumberFormat="1" applyFont="1" applyFill="1"/>
    <xf numFmtId="2" fontId="24" fillId="0" borderId="0" xfId="0" quotePrefix="1" applyNumberFormat="1" applyFont="1" applyAlignment="1">
      <alignment horizontal="center"/>
    </xf>
    <xf numFmtId="164" fontId="67" fillId="0" borderId="2" xfId="0" applyNumberFormat="1" applyFont="1" applyBorder="1" applyAlignment="1">
      <alignment horizontal="center" vertical="center" wrapText="1"/>
    </xf>
    <xf numFmtId="0" fontId="66" fillId="0" borderId="2" xfId="0" applyFont="1" applyBorder="1" applyAlignment="1">
      <alignment horizontal="center" vertical="center" wrapText="1"/>
    </xf>
    <xf numFmtId="0" fontId="66" fillId="0" borderId="1" xfId="0" applyFont="1" applyBorder="1" applyAlignment="1">
      <alignment horizontal="center" vertical="center" wrapText="1"/>
    </xf>
    <xf numFmtId="164" fontId="66" fillId="0" borderId="2" xfId="0" applyNumberFormat="1" applyFont="1" applyBorder="1" applyAlignment="1">
      <alignment horizontal="center" vertical="center" wrapText="1"/>
    </xf>
    <xf numFmtId="164" fontId="66" fillId="0" borderId="1" xfId="0" quotePrefix="1" applyNumberFormat="1" applyFont="1" applyBorder="1" applyAlignment="1">
      <alignment horizontal="center" wrapText="1"/>
    </xf>
    <xf numFmtId="164" fontId="67" fillId="0" borderId="1" xfId="0" quotePrefix="1" applyNumberFormat="1" applyFont="1" applyBorder="1" applyAlignment="1">
      <alignment horizontal="center" wrapText="1"/>
    </xf>
    <xf numFmtId="0" fontId="50" fillId="0" borderId="1" xfId="0" applyFont="1" applyBorder="1" applyAlignment="1">
      <alignment horizontal="center"/>
    </xf>
    <xf numFmtId="165" fontId="46" fillId="0" borderId="0" xfId="0" applyNumberFormat="1" applyFont="1" applyAlignment="1">
      <alignment horizontal="right" vertical="center" wrapText="1"/>
    </xf>
    <xf numFmtId="165" fontId="44" fillId="0" borderId="0" xfId="0" applyNumberFormat="1" applyFont="1" applyAlignment="1">
      <alignment horizontal="right" vertical="center"/>
    </xf>
    <xf numFmtId="164" fontId="67" fillId="0" borderId="4" xfId="0" quotePrefix="1" applyNumberFormat="1" applyFont="1" applyBorder="1" applyAlignment="1">
      <alignment horizontal="center" wrapText="1"/>
    </xf>
    <xf numFmtId="165" fontId="46" fillId="0" borderId="0" xfId="0" applyNumberFormat="1" applyFont="1" applyAlignment="1">
      <alignment horizontal="right" vertical="center"/>
    </xf>
    <xf numFmtId="0" fontId="12" fillId="0" borderId="0" xfId="0" applyFont="1" applyAlignment="1">
      <alignment horizontal="left" vertical="top" wrapText="1"/>
    </xf>
    <xf numFmtId="0" fontId="20" fillId="0" borderId="2" xfId="0" applyFont="1" applyBorder="1" applyAlignment="1">
      <alignment horizontal="left" wrapText="1"/>
    </xf>
    <xf numFmtId="0" fontId="20" fillId="0" borderId="0" xfId="0" applyFont="1" applyAlignment="1">
      <alignment horizontal="left"/>
    </xf>
    <xf numFmtId="0" fontId="55" fillId="0" borderId="0" xfId="0" applyFont="1" applyAlignment="1">
      <alignment horizontal="center"/>
    </xf>
    <xf numFmtId="0" fontId="3" fillId="0" borderId="0" xfId="0" applyFont="1" applyAlignment="1">
      <alignment horizontal="left" vertical="center" wrapText="1"/>
    </xf>
    <xf numFmtId="0" fontId="3" fillId="0" borderId="0" xfId="0" applyFont="1" applyAlignment="1">
      <alignment horizontal="left" vertical="center"/>
    </xf>
    <xf numFmtId="166" fontId="21" fillId="0" borderId="0" xfId="0" applyNumberFormat="1" applyFont="1" applyAlignment="1">
      <alignment horizontal="center"/>
    </xf>
    <xf numFmtId="0" fontId="21" fillId="0" borderId="0" xfId="0" applyFont="1" applyAlignment="1">
      <alignment horizontal="center"/>
    </xf>
    <xf numFmtId="167" fontId="21" fillId="0" borderId="0" xfId="0" applyNumberFormat="1" applyFont="1" applyAlignment="1">
      <alignment horizontal="center"/>
    </xf>
    <xf numFmtId="0" fontId="3" fillId="0" borderId="0" xfId="0" applyFont="1" applyAlignment="1">
      <alignment horizontal="center" wrapText="1"/>
    </xf>
    <xf numFmtId="0" fontId="3" fillId="0" borderId="1" xfId="0" applyFont="1" applyBorder="1" applyAlignment="1">
      <alignment horizontal="center"/>
    </xf>
    <xf numFmtId="0" fontId="8" fillId="0" borderId="0" xfId="0" applyFont="1" applyAlignment="1">
      <alignment horizontal="center" wrapText="1"/>
    </xf>
    <xf numFmtId="0" fontId="12" fillId="0" borderId="0" xfId="0" applyFont="1" applyAlignment="1">
      <alignment horizontal="left" vertical="center" wrapText="1"/>
    </xf>
    <xf numFmtId="0" fontId="20" fillId="0" borderId="2" xfId="0" applyFont="1" applyBorder="1" applyAlignment="1">
      <alignment horizontal="left" vertical="center" wrapText="1"/>
    </xf>
    <xf numFmtId="0" fontId="21" fillId="0" borderId="0" xfId="0" applyFont="1" applyAlignment="1">
      <alignment horizontal="center" vertical="center"/>
    </xf>
    <xf numFmtId="0" fontId="21" fillId="0" borderId="0" xfId="0" quotePrefix="1" applyFont="1" applyAlignment="1">
      <alignment horizontal="center" wrapText="1"/>
    </xf>
    <xf numFmtId="168" fontId="21" fillId="0" borderId="0" xfId="0" applyNumberFormat="1" applyFont="1" applyAlignment="1">
      <alignment horizontal="center"/>
    </xf>
    <xf numFmtId="0" fontId="21" fillId="0" borderId="0" xfId="0" quotePrefix="1" applyFont="1" applyAlignment="1">
      <alignment horizontal="center"/>
    </xf>
    <xf numFmtId="168" fontId="21" fillId="0" borderId="0" xfId="0" quotePrefix="1" applyNumberFormat="1" applyFont="1" applyAlignment="1">
      <alignment horizontal="center"/>
    </xf>
    <xf numFmtId="0" fontId="3" fillId="0" borderId="1" xfId="0" applyFont="1" applyBorder="1" applyAlignment="1">
      <alignment horizontal="left"/>
    </xf>
    <xf numFmtId="0" fontId="4" fillId="0" borderId="1" xfId="0" applyFont="1" applyBorder="1" applyAlignment="1">
      <alignment horizontal="left" wrapText="1"/>
    </xf>
    <xf numFmtId="0" fontId="50" fillId="0" borderId="3" xfId="0" applyFont="1" applyBorder="1" applyAlignment="1">
      <alignment horizontal="center"/>
    </xf>
    <xf numFmtId="0" fontId="56" fillId="0" borderId="3" xfId="0" applyFont="1" applyBorder="1" applyAlignment="1">
      <alignment horizontal="center"/>
    </xf>
    <xf numFmtId="0" fontId="56" fillId="0" borderId="1" xfId="0" applyFont="1" applyBorder="1" applyAlignment="1">
      <alignment horizontal="center"/>
    </xf>
    <xf numFmtId="0" fontId="20" fillId="0" borderId="3" xfId="0" applyFont="1" applyBorder="1" applyAlignment="1">
      <alignment horizontal="center"/>
    </xf>
    <xf numFmtId="0" fontId="5" fillId="0" borderId="3" xfId="0" applyFont="1" applyBorder="1" applyAlignment="1">
      <alignment horizontal="center"/>
    </xf>
    <xf numFmtId="0" fontId="20" fillId="0" borderId="1" xfId="0" applyFont="1" applyBorder="1" applyAlignment="1">
      <alignment horizontal="center"/>
    </xf>
    <xf numFmtId="0" fontId="3" fillId="0" borderId="0" xfId="0" applyFont="1" applyAlignment="1">
      <alignment horizontal="center"/>
    </xf>
    <xf numFmtId="0" fontId="5" fillId="0" borderId="1" xfId="0" applyFont="1" applyBorder="1" applyAlignment="1">
      <alignment horizontal="center"/>
    </xf>
    <xf numFmtId="0" fontId="20" fillId="0" borderId="0" xfId="0" applyFont="1" applyAlignment="1">
      <alignment horizontal="left" vertical="top" wrapText="1"/>
    </xf>
    <xf numFmtId="0" fontId="2" fillId="0" borderId="11" xfId="0" applyFont="1" applyBorder="1" applyAlignment="1">
      <alignment horizontal="center" vertical="center"/>
    </xf>
    <xf numFmtId="0" fontId="20" fillId="0" borderId="1" xfId="0" applyFont="1" applyBorder="1" applyAlignment="1">
      <alignment horizontal="left" vertical="center" wrapText="1"/>
    </xf>
    <xf numFmtId="0" fontId="20" fillId="0" borderId="4"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xf numFmtId="0" fontId="20" fillId="0" borderId="8" xfId="0" applyFont="1" applyBorder="1" applyAlignment="1">
      <alignment horizontal="left" vertical="center" wrapText="1"/>
    </xf>
    <xf numFmtId="0" fontId="20" fillId="0" borderId="9" xfId="0" applyFont="1" applyBorder="1" applyAlignment="1">
      <alignment horizontal="center" vertical="center" wrapText="1"/>
    </xf>
    <xf numFmtId="0" fontId="20" fillId="0" borderId="9" xfId="0" applyFont="1" applyBorder="1" applyAlignment="1">
      <alignment horizontal="center" vertical="center"/>
    </xf>
    <xf numFmtId="0" fontId="20" fillId="0" borderId="10" xfId="0" applyFont="1" applyBorder="1" applyAlignment="1">
      <alignment horizontal="center" vertical="center"/>
    </xf>
    <xf numFmtId="0" fontId="60" fillId="2" borderId="9" xfId="0" applyFont="1" applyFill="1" applyBorder="1" applyAlignment="1">
      <alignment horizontal="center" vertical="center"/>
    </xf>
    <xf numFmtId="0" fontId="60" fillId="2" borderId="0" xfId="0" applyFont="1" applyFill="1" applyAlignment="1">
      <alignment horizontal="center" vertical="center"/>
    </xf>
    <xf numFmtId="0" fontId="60" fillId="2" borderId="5" xfId="0" applyFont="1" applyFill="1" applyBorder="1" applyAlignment="1">
      <alignment horizontal="center" vertical="center"/>
    </xf>
    <xf numFmtId="0" fontId="20" fillId="0" borderId="6" xfId="0" applyFont="1" applyBorder="1" applyAlignment="1">
      <alignment horizontal="center" vertical="center"/>
    </xf>
    <xf numFmtId="0" fontId="0" fillId="0" borderId="18" xfId="0" applyBorder="1" applyAlignment="1">
      <alignment horizontal="center" vertical="center"/>
    </xf>
    <xf numFmtId="0" fontId="0" fillId="0" borderId="22" xfId="0" applyBorder="1" applyAlignment="1">
      <alignment horizontal="center" vertical="center"/>
    </xf>
    <xf numFmtId="0" fontId="84" fillId="0" borderId="13" xfId="0" applyFont="1" applyBorder="1" applyAlignment="1">
      <alignment horizontal="center"/>
    </xf>
    <xf numFmtId="0" fontId="84" fillId="0" borderId="14" xfId="0" applyFont="1" applyBorder="1" applyAlignment="1">
      <alignment horizontal="center"/>
    </xf>
    <xf numFmtId="0" fontId="84" fillId="0" borderId="15" xfId="0" applyFont="1" applyBorder="1" applyAlignment="1">
      <alignment horizontal="center"/>
    </xf>
    <xf numFmtId="0" fontId="85" fillId="0" borderId="17" xfId="0" applyFont="1" applyBorder="1" applyAlignment="1">
      <alignment horizontal="center" vertical="center"/>
    </xf>
    <xf numFmtId="0" fontId="85" fillId="0" borderId="21" xfId="0" applyFont="1" applyBorder="1" applyAlignment="1">
      <alignment horizontal="center" vertical="center"/>
    </xf>
    <xf numFmtId="0" fontId="85" fillId="0" borderId="25" xfId="0" applyFont="1" applyBorder="1" applyAlignment="1">
      <alignment horizontal="center" vertical="center"/>
    </xf>
    <xf numFmtId="0" fontId="5" fillId="0" borderId="6" xfId="0" applyFont="1" applyBorder="1" applyAlignment="1">
      <alignment horizontal="center"/>
    </xf>
    <xf numFmtId="0" fontId="5" fillId="0" borderId="7" xfId="0" applyFont="1" applyBorder="1" applyAlignment="1">
      <alignment horizontal="center"/>
    </xf>
    <xf numFmtId="0" fontId="5" fillId="0" borderId="8" xfId="0" applyFont="1" applyBorder="1" applyAlignment="1">
      <alignment horizontal="center"/>
    </xf>
    <xf numFmtId="0" fontId="83" fillId="0" borderId="13" xfId="0" applyFont="1" applyBorder="1" applyAlignment="1">
      <alignment horizontal="center"/>
    </xf>
    <xf numFmtId="0" fontId="83" fillId="0" borderId="14" xfId="0" applyFont="1" applyBorder="1" applyAlignment="1">
      <alignment horizontal="center"/>
    </xf>
    <xf numFmtId="0" fontId="83" fillId="0" borderId="15" xfId="0" applyFont="1" applyBorder="1" applyAlignment="1">
      <alignment horizontal="center"/>
    </xf>
    <xf numFmtId="0" fontId="5" fillId="0" borderId="13" xfId="0" applyFont="1" applyBorder="1" applyAlignment="1">
      <alignment horizontal="left" wrapText="1"/>
    </xf>
    <xf numFmtId="0" fontId="5" fillId="0" borderId="14" xfId="0" applyFont="1" applyBorder="1" applyAlignment="1">
      <alignment horizontal="left" wrapText="1"/>
    </xf>
    <xf numFmtId="0" fontId="5" fillId="0" borderId="15" xfId="0" applyFont="1" applyBorder="1" applyAlignment="1">
      <alignment horizontal="left" wrapText="1"/>
    </xf>
    <xf numFmtId="0" fontId="5" fillId="0" borderId="13" xfId="0" applyFont="1" applyBorder="1" applyAlignment="1">
      <alignment horizontal="center"/>
    </xf>
    <xf numFmtId="0" fontId="5" fillId="0" borderId="14" xfId="0" applyFont="1" applyBorder="1" applyAlignment="1">
      <alignment horizontal="center"/>
    </xf>
    <xf numFmtId="0" fontId="5" fillId="0" borderId="15" xfId="0" applyFont="1" applyBorder="1" applyAlignment="1">
      <alignment horizontal="center"/>
    </xf>
    <xf numFmtId="0" fontId="20" fillId="0" borderId="14" xfId="0" applyFont="1" applyBorder="1" applyAlignment="1">
      <alignment horizontal="center"/>
    </xf>
    <xf numFmtId="0" fontId="20" fillId="0" borderId="15" xfId="0" applyFont="1" applyBorder="1" applyAlignment="1">
      <alignment horizontal="center"/>
    </xf>
    <xf numFmtId="0" fontId="20" fillId="0" borderId="13" xfId="0" applyFont="1" applyBorder="1" applyAlignment="1">
      <alignment horizontal="center"/>
    </xf>
    <xf numFmtId="0" fontId="20" fillId="0" borderId="13" xfId="0" applyFont="1" applyBorder="1" applyAlignment="1">
      <alignment horizontal="center" wrapText="1"/>
    </xf>
    <xf numFmtId="0" fontId="20" fillId="0" borderId="13" xfId="0" applyFont="1" applyBorder="1" applyAlignment="1">
      <alignment horizontal="left" vertical="top" wrapText="1"/>
    </xf>
    <xf numFmtId="0" fontId="20" fillId="0" borderId="14" xfId="0" applyFont="1" applyBorder="1" applyAlignment="1">
      <alignment horizontal="left" vertical="top"/>
    </xf>
    <xf numFmtId="0" fontId="20" fillId="0" borderId="11" xfId="0" applyFont="1" applyBorder="1" applyAlignment="1">
      <alignment horizontal="left" vertical="top"/>
    </xf>
    <xf numFmtId="0" fontId="20" fillId="0" borderId="15" xfId="0" applyFont="1" applyBorder="1" applyAlignment="1">
      <alignment horizontal="left" vertical="top"/>
    </xf>
    <xf numFmtId="0" fontId="20" fillId="0" borderId="0" xfId="0" applyFont="1" applyAlignment="1">
      <alignment horizontal="left" vertical="center" wrapText="1"/>
    </xf>
    <xf numFmtId="0" fontId="64" fillId="5" borderId="33" xfId="0" applyFont="1" applyFill="1" applyBorder="1"/>
    <xf numFmtId="0" fontId="8" fillId="5" borderId="0" xfId="0" applyFont="1" applyFill="1" applyAlignment="1">
      <alignment horizontal="center"/>
    </xf>
    <xf numFmtId="0" fontId="3" fillId="5" borderId="1" xfId="0" applyFont="1" applyFill="1" applyBorder="1" applyAlignment="1">
      <alignment horizontal="center"/>
    </xf>
    <xf numFmtId="0" fontId="5" fillId="5" borderId="3" xfId="0" applyFont="1" applyFill="1" applyBorder="1" applyAlignment="1">
      <alignment horizontal="center"/>
    </xf>
    <xf numFmtId="0" fontId="20" fillId="5" borderId="1" xfId="0" applyFont="1" applyFill="1" applyBorder="1" applyAlignment="1">
      <alignment horizontal="center"/>
    </xf>
    <xf numFmtId="0" fontId="20" fillId="5" borderId="3" xfId="0" applyFont="1" applyFill="1" applyBorder="1" applyAlignment="1">
      <alignment horizontal="center"/>
    </xf>
    <xf numFmtId="0" fontId="5" fillId="5" borderId="1" xfId="0" applyFont="1" applyFill="1" applyBorder="1" applyAlignment="1">
      <alignment horizontal="center"/>
    </xf>
    <xf numFmtId="0" fontId="82" fillId="0" borderId="11" xfId="0" applyFont="1" applyBorder="1"/>
    <xf numFmtId="0" fontId="83" fillId="0" borderId="11" xfId="0" applyFont="1" applyBorder="1"/>
    <xf numFmtId="0" fontId="20" fillId="0" borderId="14" xfId="0" applyFont="1" applyBorder="1" applyAlignment="1">
      <alignment horizontal="left" vertical="center" wrapText="1"/>
    </xf>
    <xf numFmtId="0" fontId="20" fillId="0" borderId="15" xfId="0" applyFont="1" applyBorder="1" applyAlignment="1">
      <alignment horizontal="left" vertical="center" wrapText="1"/>
    </xf>
    <xf numFmtId="0" fontId="81" fillId="0" borderId="13" xfId="0" applyFont="1" applyBorder="1" applyAlignment="1">
      <alignment horizontal="left" vertical="center" wrapText="1"/>
    </xf>
    <xf numFmtId="0" fontId="81" fillId="0" borderId="14" xfId="0" applyFont="1" applyBorder="1" applyAlignment="1">
      <alignment horizontal="left" vertical="center" wrapText="1"/>
    </xf>
    <xf numFmtId="0" fontId="81" fillId="0" borderId="15" xfId="0" applyFont="1" applyBorder="1" applyAlignment="1">
      <alignment horizontal="left" vertical="center" wrapText="1"/>
    </xf>
    <xf numFmtId="0" fontId="81" fillId="0" borderId="14" xfId="0" applyFont="1" applyBorder="1" applyAlignment="1">
      <alignment horizontal="left" vertical="center"/>
    </xf>
    <xf numFmtId="0" fontId="81" fillId="0" borderId="15" xfId="0" applyFont="1" applyBorder="1" applyAlignment="1">
      <alignment horizontal="left" vertical="center"/>
    </xf>
    <xf numFmtId="0" fontId="12" fillId="0" borderId="13" xfId="0" applyFont="1" applyBorder="1" applyAlignment="1">
      <alignment horizontal="left" vertical="center" wrapText="1"/>
    </xf>
    <xf numFmtId="0" fontId="12" fillId="0" borderId="14" xfId="0" applyFont="1" applyBorder="1" applyAlignment="1">
      <alignment horizontal="left" vertical="center" wrapText="1"/>
    </xf>
    <xf numFmtId="0" fontId="12" fillId="0" borderId="15" xfId="0" applyFont="1" applyBorder="1" applyAlignment="1">
      <alignment horizontal="left" vertical="center" wrapText="1"/>
    </xf>
    <xf numFmtId="0" fontId="3" fillId="0" borderId="2" xfId="0" applyFont="1" applyBorder="1" applyAlignment="1">
      <alignment horizontal="center"/>
    </xf>
    <xf numFmtId="0" fontId="5" fillId="0" borderId="2" xfId="0" applyFont="1" applyBorder="1" applyAlignment="1">
      <alignment horizontal="center"/>
    </xf>
    <xf numFmtId="0" fontId="86" fillId="0" borderId="2" xfId="0" applyFont="1" applyBorder="1" applyAlignment="1">
      <alignment horizontal="center"/>
    </xf>
    <xf numFmtId="0" fontId="20" fillId="0" borderId="1" xfId="0" applyFont="1" applyBorder="1" applyAlignment="1">
      <alignment horizontal="center" vertical="center"/>
    </xf>
    <xf numFmtId="0" fontId="87" fillId="0" borderId="1" xfId="0" applyFont="1" applyBorder="1" applyAlignment="1">
      <alignment horizontal="center" vertical="center"/>
    </xf>
    <xf numFmtId="0" fontId="14" fillId="0" borderId="0" xfId="0" applyFont="1" applyAlignment="1">
      <alignment horizontal="center"/>
    </xf>
    <xf numFmtId="0" fontId="3" fillId="0" borderId="33" xfId="0" applyFont="1" applyBorder="1"/>
    <xf numFmtId="0" fontId="14" fillId="0" borderId="1" xfId="0" applyFont="1" applyBorder="1" applyAlignment="1">
      <alignment horizontal="center"/>
    </xf>
    <xf numFmtId="0" fontId="5" fillId="0" borderId="0" xfId="0" applyFont="1" applyAlignment="1">
      <alignment horizontal="center"/>
    </xf>
    <xf numFmtId="0" fontId="86" fillId="0" borderId="0" xfId="0" applyFont="1" applyAlignment="1">
      <alignment horizontal="center"/>
    </xf>
    <xf numFmtId="0" fontId="66" fillId="0" borderId="0" xfId="0" applyFont="1" applyBorder="1" applyAlignment="1">
      <alignment horizontal="right" vertical="center" wrapText="1"/>
    </xf>
    <xf numFmtId="0" fontId="64" fillId="0" borderId="0" xfId="0" applyFont="1" applyAlignment="1">
      <alignment horizontal="center"/>
    </xf>
    <xf numFmtId="0" fontId="3" fillId="0" borderId="0" xfId="0" applyFont="1" applyAlignment="1">
      <alignment horizontal="center" shrinkToFit="1"/>
    </xf>
    <xf numFmtId="0" fontId="88" fillId="0" borderId="0" xfId="0" applyFont="1" applyAlignment="1">
      <alignment horizontal="center" shrinkToFit="1"/>
    </xf>
    <xf numFmtId="0" fontId="88" fillId="0" borderId="2" xfId="0" applyFont="1" applyBorder="1" applyAlignment="1">
      <alignment horizontal="center" shrinkToFit="1"/>
    </xf>
    <xf numFmtId="0" fontId="88" fillId="0" borderId="2" xfId="0" quotePrefix="1" applyFont="1" applyBorder="1" applyAlignment="1">
      <alignment horizontal="center" shrinkToFit="1"/>
    </xf>
    <xf numFmtId="0" fontId="2" fillId="0" borderId="11" xfId="0" applyFont="1" applyBorder="1" applyAlignment="1">
      <alignment wrapText="1"/>
    </xf>
    <xf numFmtId="0" fontId="2" fillId="0" borderId="11" xfId="0" applyFont="1" applyBorder="1"/>
    <xf numFmtId="2" fontId="23" fillId="0" borderId="0" xfId="0" applyNumberFormat="1" applyFont="1" applyAlignment="1">
      <alignment horizontal="right"/>
    </xf>
    <xf numFmtId="2" fontId="23" fillId="0" borderId="0" xfId="0" applyNumberFormat="1" applyFont="1"/>
    <xf numFmtId="2" fontId="54" fillId="0" borderId="0" xfId="0" applyNumberFormat="1" applyFont="1"/>
    <xf numFmtId="2" fontId="54" fillId="0" borderId="0" xfId="0" applyNumberFormat="1" applyFont="1" applyAlignment="1">
      <alignment horizontal="right"/>
    </xf>
    <xf numFmtId="0" fontId="23" fillId="5" borderId="0" xfId="0" applyFont="1" applyFill="1" applyAlignment="1">
      <alignment horizontal="right"/>
    </xf>
    <xf numFmtId="0" fontId="23" fillId="5" borderId="1" xfId="0" applyFont="1" applyFill="1" applyBorder="1" applyAlignment="1">
      <alignment horizontal="right"/>
    </xf>
    <xf numFmtId="3" fontId="20" fillId="4" borderId="0" xfId="0" applyNumberFormat="1" applyFont="1" applyFill="1" applyAlignment="1">
      <alignment horizontal="center"/>
    </xf>
    <xf numFmtId="3" fontId="20" fillId="4" borderId="11" xfId="0" applyNumberFormat="1" applyFont="1" applyFill="1" applyBorder="1" applyAlignment="1">
      <alignment horizontal="center"/>
    </xf>
    <xf numFmtId="172" fontId="20" fillId="0" borderId="0" xfId="0" applyNumberFormat="1" applyFont="1" applyAlignment="1">
      <alignment horizontal="center" vertical="center"/>
    </xf>
    <xf numFmtId="172" fontId="20" fillId="0" borderId="11" xfId="0" applyNumberFormat="1" applyFont="1" applyBorder="1" applyAlignment="1">
      <alignment horizontal="center" vertical="center"/>
    </xf>
    <xf numFmtId="172" fontId="20" fillId="0" borderId="7" xfId="0" applyNumberFormat="1" applyFont="1" applyBorder="1" applyAlignment="1">
      <alignment horizontal="center" vertical="center"/>
    </xf>
    <xf numFmtId="0" fontId="89" fillId="2" borderId="9" xfId="0" applyFont="1" applyFill="1" applyBorder="1" applyAlignment="1">
      <alignment horizontal="center" vertical="center"/>
    </xf>
    <xf numFmtId="0" fontId="89" fillId="2" borderId="0" xfId="0" applyFont="1" applyFill="1" applyAlignment="1">
      <alignment horizontal="center" vertical="center"/>
    </xf>
    <xf numFmtId="0" fontId="89" fillId="2" borderId="5" xfId="0" applyFont="1" applyFill="1" applyBorder="1" applyAlignment="1">
      <alignment horizontal="center" vertical="center"/>
    </xf>
    <xf numFmtId="0" fontId="5" fillId="0" borderId="6" xfId="0" applyFont="1" applyBorder="1" applyAlignment="1">
      <alignment horizontal="center" vertical="center"/>
    </xf>
    <xf numFmtId="0" fontId="5" fillId="0" borderId="9" xfId="0" applyFont="1" applyBorder="1" applyAlignment="1">
      <alignment horizontal="center" vertical="center"/>
    </xf>
    <xf numFmtId="0" fontId="5" fillId="0" borderId="9" xfId="0" applyFont="1" applyBorder="1" applyAlignment="1">
      <alignment horizontal="center" vertical="center" wrapText="1"/>
    </xf>
    <xf numFmtId="0" fontId="5" fillId="0" borderId="10" xfId="0" applyFont="1" applyBorder="1" applyAlignment="1">
      <alignment horizontal="center" vertical="center"/>
    </xf>
    <xf numFmtId="0" fontId="3" fillId="0" borderId="14" xfId="0" applyFont="1" applyBorder="1"/>
    <xf numFmtId="0" fontId="90" fillId="0" borderId="0" xfId="0" applyFont="1" applyAlignment="1">
      <alignment horizontal="center"/>
    </xf>
    <xf numFmtId="0" fontId="91" fillId="0" borderId="0" xfId="0" applyFont="1" applyAlignment="1">
      <alignment horizontal="center"/>
    </xf>
    <xf numFmtId="0" fontId="14" fillId="0" borderId="1" xfId="0" applyFont="1" applyBorder="1" applyAlignment="1">
      <alignment horizontal="left" wrapText="1"/>
    </xf>
    <xf numFmtId="0" fontId="4" fillId="0" borderId="0" xfId="0" applyFont="1" applyBorder="1" applyAlignment="1">
      <alignment horizontal="left" vertical="top" wrapText="1"/>
    </xf>
    <xf numFmtId="0" fontId="4" fillId="0" borderId="0" xfId="0" applyFont="1" applyBorder="1" applyAlignment="1">
      <alignment horizontal="left" vertical="top"/>
    </xf>
    <xf numFmtId="0" fontId="4" fillId="0" borderId="11" xfId="0" applyFont="1" applyBorder="1" applyAlignment="1">
      <alignment horizontal="left" vertical="top"/>
    </xf>
  </cellXfs>
  <cellStyles count="4">
    <cellStyle name="Bad 2" xfId="2" xr:uid="{66937193-B827-8D4A-B4B6-75DD94832C4C}"/>
    <cellStyle name="Neutral 2" xfId="3" xr:uid="{7045FFFC-FC74-BA4D-97F9-0357B17F13B3}"/>
    <cellStyle name="Normal" xfId="0" builtinId="0"/>
    <cellStyle name="Percent" xfId="1" builtinId="5"/>
  </cellStyles>
  <dxfs count="23">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8</xdr:col>
          <xdr:colOff>342900</xdr:colOff>
          <xdr:row>42</xdr:row>
          <xdr:rowOff>177800</xdr:rowOff>
        </xdr:to>
        <xdr:sp macro="" textlink="">
          <xdr:nvSpPr>
            <xdr:cNvPr id="14339" name="Object 3" hidden="1">
              <a:extLst>
                <a:ext uri="{63B3BB69-23CF-44E3-9099-C40C66FF867C}">
                  <a14:compatExt spid="_x0000_s14339"/>
                </a:ext>
                <a:ext uri="{FF2B5EF4-FFF2-40B4-BE49-F238E27FC236}">
                  <a16:creationId xmlns:a16="http://schemas.microsoft.com/office/drawing/2014/main" id="{00000000-0008-0000-0000-0000033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Users/callieburt/Downloads/CB_Updated_BandL_Tables_07.24.2024.xlsx" TargetMode="External"/><Relationship Id="rId1" Type="http://schemas.openxmlformats.org/officeDocument/2006/relationships/externalLinkPath" Target="/Users/callieburt/Downloads/CB_Updated_BandL_Tables_07.24.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VF Ps and CCs"/>
      <sheetName val="BL Replication"/>
      <sheetName val="BL Rep W Updated CIs"/>
      <sheetName val="GVF Calcs - Sex Allocat"/>
      <sheetName val="GVF Calcs - Sex At Birth"/>
      <sheetName val="Table 4 - LGBT Prev"/>
      <sheetName val="Table S6 - Incidence"/>
      <sheetName val="GVF Calcs - Tables 4 and S6"/>
      <sheetName val="GVF Calcs - Prev - Sex At Birth"/>
      <sheetName val="GVF Calcs - Prev - Our Table 2"/>
      <sheetName val="Comparison"/>
    </sheetNames>
    <sheetDataSet>
      <sheetData sheetId="0">
        <row r="4">
          <cell r="C4">
            <v>2948</v>
          </cell>
          <cell r="D4">
            <v>8.2439999999999998</v>
          </cell>
        </row>
        <row r="5">
          <cell r="C5">
            <v>2333</v>
          </cell>
          <cell r="D5">
            <v>11.02</v>
          </cell>
        </row>
        <row r="6">
          <cell r="C6">
            <v>2893</v>
          </cell>
          <cell r="D6">
            <v>9.9440000000000008</v>
          </cell>
        </row>
        <row r="12">
          <cell r="C12">
            <v>2</v>
          </cell>
        </row>
        <row r="13">
          <cell r="C13">
            <v>2.5</v>
          </cell>
        </row>
        <row r="20">
          <cell r="C20">
            <v>-0.184</v>
          </cell>
          <cell r="D20">
            <v>9.5000000000000001E-2</v>
          </cell>
        </row>
        <row r="21">
          <cell r="C21">
            <v>5.1999999999999998E-2</v>
          </cell>
          <cell r="D21">
            <v>0.13600000000000001</v>
          </cell>
        </row>
        <row r="22">
          <cell r="C22">
            <v>3.4000000000000002E-2</v>
          </cell>
          <cell r="D22">
            <v>-2.4E-2</v>
          </cell>
        </row>
        <row r="23">
          <cell r="C23">
            <v>1E-3</v>
          </cell>
          <cell r="D23">
            <v>-7.0000000000000001E-3</v>
          </cell>
        </row>
        <row r="24">
          <cell r="C24">
            <v>-0.23599999999999999</v>
          </cell>
          <cell r="D24">
            <v>9.6000000000000002E-2</v>
          </cell>
        </row>
        <row r="25">
          <cell r="C25">
            <v>0.17</v>
          </cell>
          <cell r="D25">
            <v>7.0000000000000001E-3</v>
          </cell>
        </row>
      </sheetData>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ackage" Target="../embeddings/Microsoft_Word_Document.docx"/><Relationship Id="rId2" Type="http://schemas.openxmlformats.org/officeDocument/2006/relationships/vmlDrawing" Target="../drawings/vmlDrawing1.vml"/><Relationship Id="rId1" Type="http://schemas.openxmlformats.org/officeDocument/2006/relationships/drawing" Target="../drawings/drawing1.xml"/><Relationship Id="rId4"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CEA5E-E717-E546-85B4-D44949914B7A}">
  <dimension ref="A1"/>
  <sheetViews>
    <sheetView workbookViewId="0">
      <selection activeCell="B2" sqref="B2:K61"/>
    </sheetView>
  </sheetViews>
  <sheetFormatPr baseColWidth="10" defaultRowHeight="16"/>
  <sheetData/>
  <pageMargins left="0.7" right="0.7" top="0.75" bottom="0.75" header="0.3" footer="0.3"/>
  <pageSetup orientation="portrait" horizontalDpi="0" verticalDpi="0"/>
  <drawing r:id="rId1"/>
  <legacyDrawing r:id="rId2"/>
  <oleObjects>
    <mc:AlternateContent xmlns:mc="http://schemas.openxmlformats.org/markup-compatibility/2006">
      <mc:Choice Requires="x14">
        <oleObject progId="Document" shapeId="14339" r:id="rId3">
          <objectPr defaultSize="0" autoPict="0" r:id="rId4">
            <anchor moveWithCells="1">
              <from>
                <xdr:col>1</xdr:col>
                <xdr:colOff>0</xdr:colOff>
                <xdr:row>1</xdr:row>
                <xdr:rowOff>0</xdr:rowOff>
              </from>
              <to>
                <xdr:col>8</xdr:col>
                <xdr:colOff>342900</xdr:colOff>
                <xdr:row>42</xdr:row>
                <xdr:rowOff>177800</xdr:rowOff>
              </to>
            </anchor>
          </objectPr>
        </oleObject>
      </mc:Choice>
      <mc:Fallback>
        <oleObject progId="Document" shapeId="14339" r:id="rId3"/>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49D57-44B4-A046-83F0-F6E8EF1C7180}">
  <dimension ref="A1:M72"/>
  <sheetViews>
    <sheetView showGridLines="0" topLeftCell="A35" zoomScaleNormal="100" workbookViewId="0">
      <selection activeCell="Q9" sqref="Q9"/>
    </sheetView>
  </sheetViews>
  <sheetFormatPr baseColWidth="10" defaultRowHeight="19"/>
  <cols>
    <col min="1" max="1" width="39.83203125" style="3" bestFit="1" customWidth="1"/>
    <col min="2" max="2" width="16.33203125" style="3" customWidth="1"/>
    <col min="3" max="3" width="14.5" style="42" customWidth="1"/>
    <col min="4" max="4" width="4.6640625" style="43" customWidth="1"/>
    <col min="5" max="5" width="12.33203125" style="160" customWidth="1"/>
    <col min="6" max="6" width="4.1640625" style="161" customWidth="1"/>
    <col min="7" max="7" width="13" style="162" customWidth="1"/>
    <col min="8" max="8" width="3.83203125" style="163" customWidth="1"/>
    <col min="9" max="9" width="12.1640625" style="164" customWidth="1"/>
    <col min="10" max="10" width="5" style="163" customWidth="1"/>
    <col min="11" max="11" width="9.6640625" style="163" customWidth="1"/>
    <col min="12" max="12" width="9.5" style="163" customWidth="1"/>
  </cols>
  <sheetData>
    <row r="1" spans="1:13" ht="55" customHeight="1" thickBot="1">
      <c r="A1" s="464" t="s">
        <v>745</v>
      </c>
      <c r="B1" s="465"/>
      <c r="C1" s="465"/>
      <c r="D1" s="465"/>
      <c r="E1" s="465"/>
      <c r="F1" s="465"/>
      <c r="G1" s="465"/>
      <c r="H1" s="465"/>
      <c r="I1" s="465"/>
      <c r="J1" s="465"/>
      <c r="K1" s="465"/>
      <c r="L1" s="465"/>
    </row>
    <row r="2" spans="1:13">
      <c r="A2" s="1"/>
      <c r="B2" s="1"/>
      <c r="C2" s="1"/>
      <c r="D2" s="1"/>
      <c r="E2" s="148"/>
      <c r="F2" s="148"/>
      <c r="G2" s="352" t="s">
        <v>0</v>
      </c>
      <c r="H2" s="352"/>
      <c r="I2" s="352"/>
      <c r="J2" s="352"/>
      <c r="K2" s="352"/>
      <c r="L2" s="352"/>
    </row>
    <row r="3" spans="1:13" ht="24" customHeight="1">
      <c r="B3" s="459" t="s">
        <v>620</v>
      </c>
      <c r="C3" s="460" t="s">
        <v>1</v>
      </c>
      <c r="D3" s="460"/>
      <c r="E3" s="461" t="s">
        <v>2</v>
      </c>
      <c r="F3" s="461"/>
      <c r="G3" s="462" t="s">
        <v>3</v>
      </c>
      <c r="H3" s="462"/>
      <c r="I3" s="462" t="s">
        <v>4</v>
      </c>
      <c r="J3" s="462"/>
      <c r="K3" s="463" t="s">
        <v>5</v>
      </c>
      <c r="L3" s="463"/>
    </row>
    <row r="4" spans="1:13" ht="19" customHeight="1">
      <c r="A4" s="458" t="s">
        <v>289</v>
      </c>
      <c r="B4" s="347" t="s">
        <v>728</v>
      </c>
      <c r="C4" s="349" t="s">
        <v>6</v>
      </c>
      <c r="D4" s="349"/>
      <c r="E4" s="346" t="s">
        <v>7</v>
      </c>
      <c r="F4" s="346"/>
      <c r="G4" s="346" t="s">
        <v>8</v>
      </c>
      <c r="H4" s="346"/>
      <c r="I4" s="346" t="s">
        <v>9</v>
      </c>
      <c r="J4" s="346"/>
      <c r="K4" s="346" t="s">
        <v>10</v>
      </c>
      <c r="L4" s="346"/>
    </row>
    <row r="5" spans="1:13" ht="19" customHeight="1">
      <c r="A5" s="458"/>
      <c r="B5" s="348"/>
      <c r="C5" s="350" t="s">
        <v>11</v>
      </c>
      <c r="D5" s="350"/>
      <c r="E5" s="351" t="s">
        <v>731</v>
      </c>
      <c r="F5" s="351"/>
      <c r="G5" s="351" t="s">
        <v>12</v>
      </c>
      <c r="H5" s="351"/>
      <c r="I5" s="351" t="s">
        <v>733</v>
      </c>
      <c r="J5" s="351"/>
      <c r="K5" s="351" t="s">
        <v>735</v>
      </c>
      <c r="L5" s="351"/>
    </row>
    <row r="6" spans="1:13" ht="19" customHeight="1">
      <c r="A6" s="458" t="s">
        <v>290</v>
      </c>
      <c r="B6" s="347" t="s">
        <v>729</v>
      </c>
      <c r="C6" s="349" t="s">
        <v>291</v>
      </c>
      <c r="D6" s="349"/>
      <c r="E6" s="346" t="s">
        <v>293</v>
      </c>
      <c r="F6" s="346"/>
      <c r="G6" s="346" t="s">
        <v>292</v>
      </c>
      <c r="H6" s="346"/>
      <c r="I6" s="346" t="s">
        <v>294</v>
      </c>
      <c r="J6" s="346"/>
      <c r="K6" s="346" t="s">
        <v>295</v>
      </c>
      <c r="L6" s="346"/>
    </row>
    <row r="7" spans="1:13" ht="19" customHeight="1">
      <c r="A7" s="458"/>
      <c r="B7" s="348"/>
      <c r="C7" s="350" t="s">
        <v>296</v>
      </c>
      <c r="D7" s="350"/>
      <c r="E7" s="351" t="s">
        <v>732</v>
      </c>
      <c r="F7" s="351"/>
      <c r="G7" s="351" t="s">
        <v>297</v>
      </c>
      <c r="H7" s="351"/>
      <c r="I7" s="351" t="s">
        <v>734</v>
      </c>
      <c r="J7" s="351"/>
      <c r="K7" s="351" t="s">
        <v>736</v>
      </c>
      <c r="L7" s="355"/>
      <c r="M7" s="221"/>
    </row>
    <row r="8" spans="1:13" ht="20">
      <c r="A8" s="5" t="s">
        <v>13</v>
      </c>
      <c r="B8" s="6"/>
      <c r="C8" s="7"/>
      <c r="D8" s="8"/>
      <c r="E8" s="132"/>
      <c r="F8" s="149"/>
      <c r="G8" s="150"/>
      <c r="H8" s="136"/>
      <c r="I8" s="151"/>
      <c r="J8" s="133"/>
      <c r="K8" s="135"/>
      <c r="L8" s="137"/>
    </row>
    <row r="9" spans="1:13" ht="23">
      <c r="A9" s="13" t="s">
        <v>14</v>
      </c>
      <c r="B9" s="14" t="s">
        <v>280</v>
      </c>
      <c r="C9" s="23">
        <v>48.187469999999998</v>
      </c>
      <c r="D9" s="15"/>
      <c r="E9" s="112">
        <v>46.971049999999998</v>
      </c>
      <c r="F9" s="113"/>
      <c r="G9" s="126">
        <v>57.149930000000005</v>
      </c>
      <c r="H9" s="114"/>
      <c r="I9" s="124">
        <v>24.397569999999998</v>
      </c>
      <c r="J9" s="113"/>
      <c r="K9" s="124">
        <v>38.767220000000002</v>
      </c>
      <c r="L9" s="131"/>
    </row>
    <row r="10" spans="1:13" ht="23">
      <c r="A10" s="13" t="s">
        <v>15</v>
      </c>
      <c r="B10" s="16">
        <v>51.9</v>
      </c>
      <c r="C10" s="23">
        <v>51.812530000000002</v>
      </c>
      <c r="D10" s="15"/>
      <c r="E10" s="112">
        <v>53.028949999999995</v>
      </c>
      <c r="F10" s="115"/>
      <c r="G10" s="28">
        <v>42.850070000000002</v>
      </c>
      <c r="H10" s="114"/>
      <c r="I10" s="125">
        <v>75.602429999999998</v>
      </c>
      <c r="J10" s="113"/>
      <c r="K10" s="125">
        <v>61.232779999999998</v>
      </c>
      <c r="L10" s="131"/>
    </row>
    <row r="11" spans="1:13" ht="20">
      <c r="B11" s="17" t="s">
        <v>16</v>
      </c>
      <c r="C11" s="18"/>
      <c r="D11" s="19"/>
      <c r="E11" s="132"/>
      <c r="F11" s="133"/>
      <c r="G11" s="356" t="s">
        <v>17</v>
      </c>
      <c r="H11" s="354"/>
      <c r="I11" s="354"/>
      <c r="J11" s="354"/>
      <c r="K11" s="354"/>
      <c r="L11" s="354"/>
    </row>
    <row r="12" spans="1:13" ht="20">
      <c r="A12" s="5" t="s">
        <v>18</v>
      </c>
      <c r="B12" s="6"/>
      <c r="C12" s="18"/>
      <c r="D12" s="19"/>
      <c r="E12" s="132"/>
      <c r="F12" s="133"/>
      <c r="G12" s="134"/>
      <c r="H12" s="135"/>
      <c r="I12" s="136"/>
      <c r="J12" s="133"/>
      <c r="K12" s="135"/>
      <c r="L12" s="137"/>
    </row>
    <row r="13" spans="1:13" ht="23">
      <c r="A13" s="13" t="s">
        <v>19</v>
      </c>
      <c r="B13" s="20" t="s">
        <v>281</v>
      </c>
      <c r="C13" s="23">
        <v>63.499680000000005</v>
      </c>
      <c r="D13" s="22"/>
      <c r="E13" s="112">
        <v>65.183340000000001</v>
      </c>
      <c r="F13" s="116"/>
      <c r="G13" s="126">
        <v>68.778680000000008</v>
      </c>
      <c r="H13" s="112"/>
      <c r="I13" s="112">
        <v>64.780900000000003</v>
      </c>
      <c r="J13" s="116"/>
      <c r="K13" s="112">
        <v>63.770789999999998</v>
      </c>
      <c r="L13" s="137"/>
    </row>
    <row r="14" spans="1:13" ht="23">
      <c r="A14" s="13" t="s">
        <v>20</v>
      </c>
      <c r="B14" s="16">
        <v>11.8672</v>
      </c>
      <c r="C14" s="23">
        <v>11.90429</v>
      </c>
      <c r="D14" s="22"/>
      <c r="E14" s="28">
        <v>8.7551900000000007</v>
      </c>
      <c r="F14" s="117"/>
      <c r="G14" s="112">
        <v>10.15432</v>
      </c>
      <c r="H14" s="112"/>
      <c r="I14" s="112">
        <v>10.76093</v>
      </c>
      <c r="J14" s="116"/>
      <c r="K14" s="112">
        <v>10.68341</v>
      </c>
      <c r="L14" s="137"/>
    </row>
    <row r="15" spans="1:13" ht="23">
      <c r="A15" s="13" t="s">
        <v>21</v>
      </c>
      <c r="B15" s="16">
        <v>16.37322</v>
      </c>
      <c r="C15" s="23">
        <v>16.401160000000001</v>
      </c>
      <c r="D15" s="22"/>
      <c r="E15" s="112">
        <v>17.423970000000001</v>
      </c>
      <c r="F15" s="116"/>
      <c r="G15" s="112">
        <v>15.108360000000001</v>
      </c>
      <c r="H15" s="112"/>
      <c r="I15" s="112">
        <v>15.48456</v>
      </c>
      <c r="J15" s="116"/>
      <c r="K15" s="112">
        <v>13.43647</v>
      </c>
      <c r="L15" s="137"/>
    </row>
    <row r="16" spans="1:13" ht="23">
      <c r="A16" s="24" t="s">
        <v>22</v>
      </c>
      <c r="B16" s="16">
        <v>6.8223799999999999</v>
      </c>
      <c r="C16" s="23">
        <v>6.8697800000000004</v>
      </c>
      <c r="D16" s="22"/>
      <c r="E16" s="124">
        <v>3.1582300000000001</v>
      </c>
      <c r="F16" s="116"/>
      <c r="G16" s="112">
        <v>4.3211599999999999</v>
      </c>
      <c r="H16" s="112"/>
      <c r="I16" s="112">
        <v>5.2489800000000004</v>
      </c>
      <c r="J16" s="116"/>
      <c r="K16" s="126">
        <v>8.1971600000000002</v>
      </c>
      <c r="L16" s="137"/>
    </row>
    <row r="17" spans="1:12" ht="23">
      <c r="A17" s="13" t="s">
        <v>23</v>
      </c>
      <c r="B17" s="16">
        <v>1.35466</v>
      </c>
      <c r="C17" s="23">
        <v>1.3251000000000002</v>
      </c>
      <c r="D17" s="22"/>
      <c r="E17" s="125">
        <v>5.4792699999999996</v>
      </c>
      <c r="F17" s="116"/>
      <c r="G17" s="112">
        <v>1.6374799999999998</v>
      </c>
      <c r="H17" s="112"/>
      <c r="I17" s="126">
        <v>3.7246199999999998</v>
      </c>
      <c r="J17" s="116"/>
      <c r="K17" s="126">
        <v>3.9121799999999998</v>
      </c>
      <c r="L17" s="137"/>
    </row>
    <row r="18" spans="1:12" ht="20">
      <c r="A18" s="25"/>
      <c r="B18" s="17" t="s">
        <v>16</v>
      </c>
      <c r="C18" s="18"/>
      <c r="D18" s="19"/>
      <c r="E18" s="134"/>
      <c r="F18" s="133"/>
      <c r="G18" s="356" t="s">
        <v>24</v>
      </c>
      <c r="H18" s="354"/>
      <c r="I18" s="354"/>
      <c r="J18" s="354"/>
      <c r="K18" s="354"/>
      <c r="L18" s="354"/>
    </row>
    <row r="19" spans="1:12" ht="23">
      <c r="A19" s="26" t="s">
        <v>25</v>
      </c>
      <c r="B19" s="26"/>
      <c r="C19" s="27"/>
      <c r="D19" s="22"/>
      <c r="E19" s="138"/>
      <c r="F19" s="116"/>
      <c r="G19" s="139"/>
      <c r="H19" s="112"/>
      <c r="I19" s="140"/>
      <c r="J19" s="116"/>
      <c r="K19" s="112"/>
      <c r="L19" s="137"/>
    </row>
    <row r="20" spans="1:12" ht="23">
      <c r="A20" s="13" t="s">
        <v>26</v>
      </c>
      <c r="B20" s="20" t="s">
        <v>282</v>
      </c>
      <c r="C20" s="23">
        <v>14.06813</v>
      </c>
      <c r="D20" s="22"/>
      <c r="E20" s="125">
        <v>26.838519999999999</v>
      </c>
      <c r="F20" s="129"/>
      <c r="G20" s="112">
        <v>15.13044</v>
      </c>
      <c r="H20" s="126"/>
      <c r="I20" s="125">
        <v>46.420819999999999</v>
      </c>
      <c r="J20" s="129"/>
      <c r="K20" s="125">
        <v>29.37396</v>
      </c>
      <c r="L20" s="137"/>
    </row>
    <row r="21" spans="1:12" ht="23">
      <c r="A21" s="13" t="s">
        <v>27</v>
      </c>
      <c r="B21" s="16">
        <v>17.400600000000001</v>
      </c>
      <c r="C21" s="23">
        <v>17.19988</v>
      </c>
      <c r="D21" s="22"/>
      <c r="E21" s="125">
        <v>27.471709999999998</v>
      </c>
      <c r="F21" s="129"/>
      <c r="G21" s="126">
        <v>24.982399999999998</v>
      </c>
      <c r="H21" s="126"/>
      <c r="I21" s="125">
        <v>27.272239999999996</v>
      </c>
      <c r="J21" s="130"/>
      <c r="K21" s="126">
        <v>25.846989999999998</v>
      </c>
      <c r="L21" s="137"/>
    </row>
    <row r="22" spans="1:12" ht="23">
      <c r="A22" s="13" t="s">
        <v>28</v>
      </c>
      <c r="B22" s="16">
        <v>24.125260000000001</v>
      </c>
      <c r="C22" s="23">
        <v>24.194389999999999</v>
      </c>
      <c r="D22" s="22"/>
      <c r="E22" s="112">
        <v>21.385940000000002</v>
      </c>
      <c r="F22" s="116"/>
      <c r="G22" s="112">
        <v>25.32573</v>
      </c>
      <c r="H22" s="112"/>
      <c r="I22" s="28">
        <v>14.69741</v>
      </c>
      <c r="J22" s="219"/>
      <c r="K22" s="28">
        <v>14.675540000000002</v>
      </c>
      <c r="L22" s="137"/>
    </row>
    <row r="23" spans="1:12" ht="23">
      <c r="A23" s="13" t="s">
        <v>29</v>
      </c>
      <c r="B23" s="16">
        <v>24.630009999999999</v>
      </c>
      <c r="C23" s="23">
        <v>24.752370000000003</v>
      </c>
      <c r="D23" s="22"/>
      <c r="E23" s="124">
        <v>13.64476</v>
      </c>
      <c r="F23" s="116"/>
      <c r="G23" s="112">
        <v>25.702750000000002</v>
      </c>
      <c r="H23" s="112"/>
      <c r="I23" s="124">
        <v>8.2625399999999996</v>
      </c>
      <c r="J23" s="116"/>
      <c r="K23" s="28">
        <v>18.637149999999998</v>
      </c>
      <c r="L23" s="137"/>
    </row>
    <row r="24" spans="1:12" ht="23">
      <c r="A24" s="13" t="s">
        <v>30</v>
      </c>
      <c r="B24" s="16">
        <v>19.499880000000001</v>
      </c>
      <c r="C24" s="23">
        <v>19.785230000000002</v>
      </c>
      <c r="D24" s="22"/>
      <c r="E24" s="124">
        <v>10.659079999999999</v>
      </c>
      <c r="F24" s="116"/>
      <c r="G24" s="124">
        <v>8.8586899999999993</v>
      </c>
      <c r="H24" s="28"/>
      <c r="I24" s="124">
        <v>3.347</v>
      </c>
      <c r="J24" s="116"/>
      <c r="K24" s="28">
        <v>11.46637</v>
      </c>
      <c r="L24" s="137"/>
    </row>
    <row r="25" spans="1:12" ht="20">
      <c r="A25" s="25"/>
      <c r="B25" s="17" t="s">
        <v>16</v>
      </c>
      <c r="C25" s="18"/>
      <c r="D25" s="19"/>
      <c r="E25" s="134"/>
      <c r="F25" s="133"/>
      <c r="G25" s="353" t="s">
        <v>31</v>
      </c>
      <c r="H25" s="354"/>
      <c r="I25" s="354"/>
      <c r="J25" s="354"/>
      <c r="K25" s="354"/>
      <c r="L25" s="354"/>
    </row>
    <row r="26" spans="1:12" ht="23">
      <c r="A26" s="29" t="s">
        <v>32</v>
      </c>
      <c r="B26" s="29"/>
      <c r="C26" s="21"/>
      <c r="D26" s="22"/>
      <c r="E26" s="141"/>
      <c r="F26" s="116"/>
      <c r="G26" s="139"/>
      <c r="H26" s="112"/>
      <c r="I26" s="140"/>
      <c r="J26" s="116"/>
      <c r="K26" s="112"/>
      <c r="L26" s="137"/>
    </row>
    <row r="27" spans="1:12" ht="23">
      <c r="A27" s="13" t="s">
        <v>33</v>
      </c>
      <c r="B27" s="20" t="s">
        <v>283</v>
      </c>
      <c r="C27" s="23">
        <v>51.295970000000004</v>
      </c>
      <c r="D27" s="22"/>
      <c r="E27" s="124">
        <v>28.763840000000002</v>
      </c>
      <c r="F27" s="128"/>
      <c r="G27" s="124">
        <v>27.874880000000001</v>
      </c>
      <c r="H27" s="124"/>
      <c r="I27" s="124">
        <v>17.088840000000001</v>
      </c>
      <c r="J27" s="128"/>
      <c r="K27" s="124">
        <v>19.35613</v>
      </c>
      <c r="L27" s="147"/>
    </row>
    <row r="28" spans="1:12" ht="23">
      <c r="A28" s="13" t="s">
        <v>34</v>
      </c>
      <c r="B28" s="16">
        <v>30.554349999999999</v>
      </c>
      <c r="C28" s="23">
        <v>29.757869999999997</v>
      </c>
      <c r="D28" s="22"/>
      <c r="E28" s="125">
        <v>59.341929999999998</v>
      </c>
      <c r="F28" s="127"/>
      <c r="G28" s="125">
        <v>61.795140000000004</v>
      </c>
      <c r="H28" s="125"/>
      <c r="I28" s="125">
        <v>69.502269999999996</v>
      </c>
      <c r="J28" s="127"/>
      <c r="K28" s="125">
        <v>62.674529999999997</v>
      </c>
      <c r="L28" s="112"/>
    </row>
    <row r="29" spans="1:12" ht="23">
      <c r="A29" s="13" t="s">
        <v>35</v>
      </c>
      <c r="B29" s="16">
        <v>5.8301600000000002</v>
      </c>
      <c r="C29" s="23">
        <v>5.9359099999999998</v>
      </c>
      <c r="D29" s="22"/>
      <c r="E29" s="28">
        <v>2.0200100000000001</v>
      </c>
      <c r="F29" s="219"/>
      <c r="G29" s="28">
        <v>0.87539999999999996</v>
      </c>
      <c r="H29" s="28"/>
      <c r="I29" s="28">
        <v>1.44645</v>
      </c>
      <c r="J29" s="116"/>
      <c r="K29" s="112">
        <v>4.7781400000000005</v>
      </c>
      <c r="L29" s="112"/>
    </row>
    <row r="30" spans="1:12" ht="23">
      <c r="A30" s="13" t="s">
        <v>36</v>
      </c>
      <c r="B30" s="16">
        <v>10.93948</v>
      </c>
      <c r="C30" s="23">
        <v>10.98725</v>
      </c>
      <c r="D30" s="22"/>
      <c r="E30" s="112">
        <v>8.2054100000000005</v>
      </c>
      <c r="F30" s="116"/>
      <c r="G30" s="112">
        <v>8.4400100000000009</v>
      </c>
      <c r="H30" s="112"/>
      <c r="I30" s="112">
        <v>9.3122499999999988</v>
      </c>
      <c r="J30" s="116"/>
      <c r="K30" s="112">
        <v>11.73847</v>
      </c>
      <c r="L30" s="112"/>
    </row>
    <row r="31" spans="1:12" ht="23">
      <c r="A31" s="13" t="s">
        <v>37</v>
      </c>
      <c r="B31" s="16">
        <v>2.0122100000000001</v>
      </c>
      <c r="C31" s="23">
        <v>2.0230000000000001</v>
      </c>
      <c r="D31" s="22"/>
      <c r="E31" s="112">
        <v>1.6688100000000001</v>
      </c>
      <c r="F31" s="116"/>
      <c r="G31" s="112">
        <v>1.01457</v>
      </c>
      <c r="H31" s="112"/>
      <c r="I31" s="112">
        <v>2.6501799999999998</v>
      </c>
      <c r="J31" s="116"/>
      <c r="K31" s="112">
        <v>1.4527300000000001</v>
      </c>
      <c r="L31" s="112"/>
    </row>
    <row r="32" spans="1:12" ht="20">
      <c r="A32" s="25"/>
      <c r="B32" s="17" t="s">
        <v>16</v>
      </c>
      <c r="C32" s="18"/>
      <c r="D32" s="19"/>
      <c r="E32" s="134"/>
      <c r="F32" s="133"/>
      <c r="G32" s="353" t="s">
        <v>38</v>
      </c>
      <c r="H32" s="354"/>
      <c r="I32" s="354"/>
      <c r="J32" s="354"/>
      <c r="K32" s="354"/>
      <c r="L32" s="354"/>
    </row>
    <row r="33" spans="1:12" ht="23">
      <c r="A33" s="30" t="s">
        <v>39</v>
      </c>
      <c r="B33" s="30"/>
      <c r="C33" s="21"/>
      <c r="D33" s="22"/>
      <c r="E33" s="141"/>
      <c r="F33" s="116"/>
      <c r="G33" s="139"/>
      <c r="H33" s="112"/>
      <c r="I33" s="140"/>
      <c r="J33" s="116"/>
      <c r="K33" s="112"/>
      <c r="L33" s="137"/>
    </row>
    <row r="34" spans="1:12" ht="23">
      <c r="A34" s="13" t="s">
        <v>40</v>
      </c>
      <c r="B34" s="20" t="s">
        <v>284</v>
      </c>
      <c r="C34" s="23">
        <v>14.923610000000002</v>
      </c>
      <c r="D34" s="22"/>
      <c r="E34" s="126">
        <v>19.927769999999999</v>
      </c>
      <c r="F34" s="116"/>
      <c r="G34" s="124">
        <v>7.0968900000000001</v>
      </c>
      <c r="H34" s="112"/>
      <c r="I34" s="126">
        <v>19.86919</v>
      </c>
      <c r="J34" s="116"/>
      <c r="K34" s="112">
        <v>15.573370000000001</v>
      </c>
      <c r="L34" s="137"/>
    </row>
    <row r="35" spans="1:12" ht="23">
      <c r="A35" s="13" t="s">
        <v>41</v>
      </c>
      <c r="B35" s="16">
        <v>25.109089999999998</v>
      </c>
      <c r="C35" s="23">
        <v>25.25564</v>
      </c>
      <c r="D35" s="22"/>
      <c r="E35" s="28">
        <v>20.362659999999998</v>
      </c>
      <c r="F35" s="116"/>
      <c r="G35" s="28">
        <v>17.964109999999998</v>
      </c>
      <c r="H35" s="112"/>
      <c r="I35" s="28">
        <v>20.263819999999999</v>
      </c>
      <c r="J35" s="116"/>
      <c r="K35" s="28">
        <v>20.65399</v>
      </c>
      <c r="L35" s="137"/>
    </row>
    <row r="36" spans="1:12" ht="23">
      <c r="A36" s="13" t="s">
        <v>42</v>
      </c>
      <c r="B36" s="16">
        <v>27.831309999999998</v>
      </c>
      <c r="C36" s="23">
        <v>27.750409999999999</v>
      </c>
      <c r="D36" s="22"/>
      <c r="E36" s="112">
        <v>30.014020000000002</v>
      </c>
      <c r="F36" s="116"/>
      <c r="G36" s="112">
        <v>29.432469999999999</v>
      </c>
      <c r="H36" s="112"/>
      <c r="I36" s="126">
        <v>35.095300000000002</v>
      </c>
      <c r="J36" s="116"/>
      <c r="K36" s="112">
        <v>30.810079999999999</v>
      </c>
      <c r="L36" s="137"/>
    </row>
    <row r="37" spans="1:12" ht="23">
      <c r="A37" s="13" t="s">
        <v>43</v>
      </c>
      <c r="B37" s="16">
        <v>20.72636</v>
      </c>
      <c r="C37" s="23">
        <v>20.648859999999999</v>
      </c>
      <c r="D37" s="22"/>
      <c r="E37" s="112">
        <v>18.87107</v>
      </c>
      <c r="F37" s="116"/>
      <c r="G37" s="126">
        <v>27.96725</v>
      </c>
      <c r="H37" s="112"/>
      <c r="I37" s="112">
        <v>16.82563</v>
      </c>
      <c r="J37" s="116"/>
      <c r="K37" s="112">
        <v>24.101139999999997</v>
      </c>
      <c r="L37" s="137"/>
    </row>
    <row r="38" spans="1:12" ht="23">
      <c r="A38" s="13" t="s">
        <v>44</v>
      </c>
      <c r="B38" s="16">
        <v>11.47584</v>
      </c>
      <c r="C38" s="23">
        <v>11.421480000000001</v>
      </c>
      <c r="D38" s="22"/>
      <c r="E38" s="112">
        <v>10.824479999999999</v>
      </c>
      <c r="F38" s="116"/>
      <c r="G38" s="126">
        <v>17.539279999999998</v>
      </c>
      <c r="H38" s="112"/>
      <c r="I38" s="112">
        <v>7.9460699999999997</v>
      </c>
      <c r="J38" s="116"/>
      <c r="K38" s="112">
        <v>8.8614200000000007</v>
      </c>
      <c r="L38" s="137"/>
    </row>
    <row r="39" spans="1:12" ht="20">
      <c r="A39" s="25"/>
      <c r="B39" s="17" t="s">
        <v>16</v>
      </c>
      <c r="C39" s="18"/>
      <c r="D39" s="19"/>
      <c r="E39" s="134"/>
      <c r="F39" s="133"/>
      <c r="G39" s="353" t="s">
        <v>45</v>
      </c>
      <c r="H39" s="354"/>
      <c r="I39" s="354"/>
      <c r="J39" s="354"/>
      <c r="K39" s="354"/>
      <c r="L39" s="354"/>
    </row>
    <row r="40" spans="1:12" ht="23">
      <c r="A40" s="29" t="s">
        <v>46</v>
      </c>
      <c r="B40" s="23"/>
      <c r="C40" s="21"/>
      <c r="D40" s="22"/>
      <c r="E40" s="141"/>
      <c r="F40" s="116"/>
      <c r="G40" s="139"/>
      <c r="H40" s="112"/>
      <c r="I40" s="140"/>
      <c r="J40" s="116"/>
      <c r="K40" s="112"/>
      <c r="L40" s="137"/>
    </row>
    <row r="41" spans="1:12" ht="23">
      <c r="A41" s="13" t="s">
        <v>47</v>
      </c>
      <c r="B41" s="31" t="s">
        <v>285</v>
      </c>
      <c r="C41" s="23">
        <v>18.703420000000001</v>
      </c>
      <c r="D41" s="22"/>
      <c r="E41" s="125">
        <v>29.097420000000003</v>
      </c>
      <c r="F41" s="129"/>
      <c r="G41" s="112">
        <v>17.791509999999999</v>
      </c>
      <c r="H41" s="126"/>
      <c r="I41" s="125">
        <v>29.305409999999998</v>
      </c>
      <c r="J41" s="129"/>
      <c r="K41" s="125">
        <v>30.516030000000001</v>
      </c>
      <c r="L41" s="165"/>
    </row>
    <row r="42" spans="1:12" ht="23">
      <c r="A42" s="13" t="s">
        <v>48</v>
      </c>
      <c r="B42" s="16">
        <v>10.37537</v>
      </c>
      <c r="C42" s="23">
        <v>10.39873</v>
      </c>
      <c r="D42" s="22"/>
      <c r="E42" s="112">
        <v>12.08272</v>
      </c>
      <c r="F42" s="116"/>
      <c r="G42" s="112">
        <v>8.2532200000000007</v>
      </c>
      <c r="H42" s="112"/>
      <c r="I42" s="112">
        <v>11.179459999999999</v>
      </c>
      <c r="J42" s="116"/>
      <c r="K42" s="112">
        <v>9.65076</v>
      </c>
      <c r="L42" s="137"/>
    </row>
    <row r="43" spans="1:12" ht="23">
      <c r="A43" s="13" t="s">
        <v>49</v>
      </c>
      <c r="B43" s="16">
        <v>15.38129</v>
      </c>
      <c r="C43" s="23">
        <v>15.409020000000002</v>
      </c>
      <c r="D43" s="22"/>
      <c r="E43" s="112">
        <v>16.74944</v>
      </c>
      <c r="F43" s="116"/>
      <c r="G43" s="112">
        <v>13.777950000000001</v>
      </c>
      <c r="H43" s="112"/>
      <c r="I43" s="112">
        <v>14.34918</v>
      </c>
      <c r="J43" s="116"/>
      <c r="K43" s="112">
        <v>15.585699999999999</v>
      </c>
      <c r="L43" s="137"/>
    </row>
    <row r="44" spans="1:12" ht="23">
      <c r="A44" s="13" t="s">
        <v>50</v>
      </c>
      <c r="B44" s="16">
        <v>18.428709999999999</v>
      </c>
      <c r="C44" s="23">
        <v>18.457280000000001</v>
      </c>
      <c r="D44" s="22"/>
      <c r="E44" s="112">
        <v>14.53885</v>
      </c>
      <c r="F44" s="116"/>
      <c r="G44" s="112">
        <v>18.38852</v>
      </c>
      <c r="H44" s="112"/>
      <c r="I44" s="112">
        <v>15.759390000000002</v>
      </c>
      <c r="J44" s="116"/>
      <c r="K44" s="112">
        <v>15.563089999999999</v>
      </c>
      <c r="L44" s="137"/>
    </row>
    <row r="45" spans="1:12" ht="23">
      <c r="A45" s="13" t="s">
        <v>51</v>
      </c>
      <c r="B45" s="16">
        <v>14.925409999999999</v>
      </c>
      <c r="C45" s="23">
        <v>14.96294</v>
      </c>
      <c r="D45" s="22"/>
      <c r="E45" s="112">
        <v>13.033819999999999</v>
      </c>
      <c r="F45" s="116"/>
      <c r="G45" s="112">
        <v>14.237749999999998</v>
      </c>
      <c r="H45" s="112"/>
      <c r="I45" s="112">
        <v>12.40155</v>
      </c>
      <c r="J45" s="116"/>
      <c r="K45" s="112">
        <v>10.302210000000001</v>
      </c>
      <c r="L45" s="137"/>
    </row>
    <row r="46" spans="1:12" ht="23">
      <c r="A46" s="13" t="s">
        <v>52</v>
      </c>
      <c r="B46" s="16">
        <v>22.09413</v>
      </c>
      <c r="C46" s="23">
        <v>22.0686</v>
      </c>
      <c r="D46" s="22"/>
      <c r="E46" s="28">
        <v>14.497750000000002</v>
      </c>
      <c r="F46" s="116"/>
      <c r="G46" s="126">
        <v>27.55105</v>
      </c>
      <c r="H46" s="112"/>
      <c r="I46" s="28">
        <v>17.005010000000002</v>
      </c>
      <c r="J46" s="116"/>
      <c r="K46" s="112">
        <v>18.382210000000001</v>
      </c>
      <c r="L46" s="137"/>
    </row>
    <row r="47" spans="1:12" ht="20">
      <c r="A47" s="25"/>
      <c r="B47" s="17" t="s">
        <v>16</v>
      </c>
      <c r="C47" s="18"/>
      <c r="D47" s="19"/>
      <c r="E47" s="134"/>
      <c r="F47" s="133"/>
      <c r="G47" s="353" t="s">
        <v>53</v>
      </c>
      <c r="H47" s="354"/>
      <c r="I47" s="354"/>
      <c r="J47" s="354"/>
      <c r="K47" s="354"/>
      <c r="L47" s="354"/>
    </row>
    <row r="48" spans="1:12" ht="23">
      <c r="A48" s="30" t="s">
        <v>54</v>
      </c>
      <c r="B48" s="30"/>
      <c r="C48" s="32"/>
      <c r="D48" s="33"/>
      <c r="E48" s="141"/>
      <c r="F48" s="142"/>
      <c r="G48" s="143"/>
      <c r="H48" s="144"/>
      <c r="I48" s="140"/>
      <c r="J48" s="142"/>
      <c r="K48" s="144"/>
      <c r="L48" s="145"/>
    </row>
    <row r="49" spans="1:12" ht="23">
      <c r="A49" s="13" t="s">
        <v>55</v>
      </c>
      <c r="B49" s="31" t="s">
        <v>286</v>
      </c>
      <c r="C49" s="23">
        <v>33.004149999999996</v>
      </c>
      <c r="D49" s="22"/>
      <c r="E49" s="126">
        <v>42.779430000000005</v>
      </c>
      <c r="F49" s="116"/>
      <c r="G49" s="125">
        <v>48.45532</v>
      </c>
      <c r="H49" s="125"/>
      <c r="I49" s="125">
        <v>44.769039999999997</v>
      </c>
      <c r="J49" s="127"/>
      <c r="K49" s="125">
        <v>45.011870000000002</v>
      </c>
      <c r="L49" s="145"/>
    </row>
    <row r="50" spans="1:12" ht="23">
      <c r="A50" s="13" t="s">
        <v>56</v>
      </c>
      <c r="B50" s="16">
        <v>52.404800000000002</v>
      </c>
      <c r="C50" s="23">
        <v>52.600259999999999</v>
      </c>
      <c r="D50" s="22"/>
      <c r="E50" s="28">
        <v>46.168799999999997</v>
      </c>
      <c r="F50" s="116"/>
      <c r="G50" s="28">
        <v>43.331629999999997</v>
      </c>
      <c r="H50" s="112"/>
      <c r="I50" s="28">
        <v>45.088660000000004</v>
      </c>
      <c r="J50" s="116"/>
      <c r="K50" s="28">
        <v>46.195639999999997</v>
      </c>
      <c r="L50" s="145"/>
    </row>
    <row r="51" spans="1:12" ht="23">
      <c r="A51" s="13" t="s">
        <v>57</v>
      </c>
      <c r="B51" s="16">
        <v>14.26909</v>
      </c>
      <c r="C51" s="23">
        <v>14.39559</v>
      </c>
      <c r="D51" s="22"/>
      <c r="E51" s="112">
        <v>11.051769999999999</v>
      </c>
      <c r="F51" s="116"/>
      <c r="G51" s="28">
        <v>8.2130499999999991</v>
      </c>
      <c r="H51" s="112"/>
      <c r="I51" s="112">
        <v>10.142300000000001</v>
      </c>
      <c r="J51" s="116"/>
      <c r="K51" s="112">
        <v>8.7924900000000008</v>
      </c>
      <c r="L51" s="145"/>
    </row>
    <row r="52" spans="1:12" ht="20">
      <c r="A52" s="25"/>
      <c r="B52" s="17" t="s">
        <v>16</v>
      </c>
      <c r="C52" s="18"/>
      <c r="D52" s="19"/>
      <c r="E52" s="134"/>
      <c r="F52" s="133"/>
      <c r="G52" s="353" t="s">
        <v>58</v>
      </c>
      <c r="H52" s="354"/>
      <c r="I52" s="354"/>
      <c r="J52" s="354"/>
      <c r="K52" s="354"/>
      <c r="L52" s="354"/>
    </row>
    <row r="53" spans="1:12" ht="23">
      <c r="A53" s="30" t="s">
        <v>59</v>
      </c>
      <c r="B53" s="30"/>
      <c r="C53" s="32"/>
      <c r="D53" s="33"/>
      <c r="E53" s="141"/>
      <c r="F53" s="142"/>
      <c r="G53" s="143"/>
      <c r="H53" s="144"/>
      <c r="I53" s="140"/>
      <c r="J53" s="142"/>
      <c r="K53" s="144"/>
      <c r="L53" s="145"/>
    </row>
    <row r="54" spans="1:12" ht="23">
      <c r="A54" s="13" t="s">
        <v>60</v>
      </c>
      <c r="B54" s="31" t="s">
        <v>287</v>
      </c>
      <c r="C54" s="23">
        <v>23.016570000000002</v>
      </c>
      <c r="D54" s="34"/>
      <c r="E54" s="126">
        <v>32.975120000000004</v>
      </c>
      <c r="F54" s="112"/>
      <c r="G54" s="126">
        <v>28.85031</v>
      </c>
      <c r="H54" s="112"/>
      <c r="I54" s="126">
        <v>31.584800000000001</v>
      </c>
      <c r="J54" s="112"/>
      <c r="K54" s="125">
        <v>35.768709999999999</v>
      </c>
      <c r="L54" s="145"/>
    </row>
    <row r="55" spans="1:12" ht="23">
      <c r="A55" s="13" t="s">
        <v>61</v>
      </c>
      <c r="B55" s="16">
        <v>16.96705</v>
      </c>
      <c r="C55" s="23">
        <v>16.940359999999998</v>
      </c>
      <c r="D55" s="34"/>
      <c r="E55" s="112">
        <v>16.312370000000001</v>
      </c>
      <c r="F55" s="112"/>
      <c r="G55" s="112">
        <v>19.749960000000002</v>
      </c>
      <c r="H55" s="112"/>
      <c r="I55" s="112">
        <v>15.440670000000001</v>
      </c>
      <c r="J55" s="112"/>
      <c r="K55" s="112">
        <v>16.591799999999999</v>
      </c>
      <c r="L55" s="145"/>
    </row>
    <row r="56" spans="1:12" ht="23">
      <c r="A56" s="13" t="s">
        <v>62</v>
      </c>
      <c r="B56" s="16">
        <v>21.20945</v>
      </c>
      <c r="C56" s="23">
        <v>21.254000000000001</v>
      </c>
      <c r="D56" s="34"/>
      <c r="E56" s="112">
        <v>21.0944</v>
      </c>
      <c r="F56" s="112"/>
      <c r="G56" s="112">
        <v>17.06634</v>
      </c>
      <c r="H56" s="112"/>
      <c r="I56" s="112">
        <v>23.40127</v>
      </c>
      <c r="J56" s="112"/>
      <c r="K56" s="112">
        <v>20.032969999999999</v>
      </c>
      <c r="L56" s="145"/>
    </row>
    <row r="57" spans="1:12" ht="23">
      <c r="A57" s="13" t="s">
        <v>63</v>
      </c>
      <c r="B57" s="16">
        <v>38.636240000000001</v>
      </c>
      <c r="C57" s="23">
        <v>38.789069999999995</v>
      </c>
      <c r="D57" s="23"/>
      <c r="E57" s="28">
        <v>29.618109999999998</v>
      </c>
      <c r="F57" s="118"/>
      <c r="G57" s="112">
        <v>34.333390000000001</v>
      </c>
      <c r="H57" s="112"/>
      <c r="I57" s="28">
        <v>29.573260000000001</v>
      </c>
      <c r="J57" s="112"/>
      <c r="K57" s="124">
        <v>27.60652</v>
      </c>
      <c r="L57" s="145"/>
    </row>
    <row r="58" spans="1:12" ht="20">
      <c r="A58" s="25"/>
      <c r="B58" s="17" t="s">
        <v>16</v>
      </c>
      <c r="C58" s="12"/>
      <c r="D58" s="12"/>
      <c r="E58" s="135"/>
      <c r="F58" s="146"/>
      <c r="G58" s="353" t="s">
        <v>64</v>
      </c>
      <c r="H58" s="354"/>
      <c r="I58" s="354"/>
      <c r="J58" s="354"/>
      <c r="K58" s="354"/>
      <c r="L58" s="354"/>
    </row>
    <row r="59" spans="1:12" ht="23">
      <c r="A59" s="30" t="s">
        <v>65</v>
      </c>
      <c r="B59" s="30"/>
      <c r="C59" s="32"/>
      <c r="D59" s="33"/>
      <c r="E59" s="141"/>
      <c r="F59" s="142"/>
      <c r="G59" s="143"/>
      <c r="H59" s="144"/>
      <c r="I59" s="140"/>
      <c r="J59" s="142"/>
      <c r="K59" s="144"/>
      <c r="L59" s="145"/>
    </row>
    <row r="60" spans="1:12" ht="23">
      <c r="A60" s="13" t="s">
        <v>66</v>
      </c>
      <c r="B60" s="31" t="s">
        <v>288</v>
      </c>
      <c r="C60" s="23">
        <v>45.503149999999998</v>
      </c>
      <c r="D60" s="34"/>
      <c r="E60" s="112">
        <v>45.693739999999998</v>
      </c>
      <c r="F60" s="112"/>
      <c r="G60" s="112">
        <v>45.790320000000001</v>
      </c>
      <c r="H60" s="112"/>
      <c r="I60" s="126">
        <v>49.3583</v>
      </c>
      <c r="J60" s="112"/>
      <c r="K60" s="112">
        <v>44.849170000000001</v>
      </c>
      <c r="L60" s="144"/>
    </row>
    <row r="61" spans="1:12" ht="23">
      <c r="A61" s="13" t="s">
        <v>67</v>
      </c>
      <c r="B61" s="16">
        <v>54.467460000000003</v>
      </c>
      <c r="C61" s="23">
        <v>54.496849999999995</v>
      </c>
      <c r="D61" s="34"/>
      <c r="E61" s="112">
        <v>54.306259999999995</v>
      </c>
      <c r="F61" s="112"/>
      <c r="G61" s="112">
        <v>54.209680000000006</v>
      </c>
      <c r="H61" s="112"/>
      <c r="I61" s="28">
        <v>50.6417</v>
      </c>
      <c r="J61" s="112"/>
      <c r="K61" s="112">
        <v>55.150829999999992</v>
      </c>
      <c r="L61" s="144"/>
    </row>
    <row r="62" spans="1:12" ht="20">
      <c r="A62" s="25"/>
      <c r="B62" s="25"/>
      <c r="C62" s="12"/>
      <c r="D62" s="35"/>
      <c r="E62" s="135"/>
      <c r="F62" s="135"/>
      <c r="G62" s="353" t="s">
        <v>68</v>
      </c>
      <c r="H62" s="354"/>
      <c r="I62" s="354"/>
      <c r="J62" s="354"/>
      <c r="K62" s="354"/>
      <c r="L62" s="354"/>
    </row>
    <row r="63" spans="1:12" ht="20">
      <c r="A63" s="120" t="s">
        <v>69</v>
      </c>
      <c r="B63" s="111">
        <v>3.0014919999999998</v>
      </c>
      <c r="C63" s="11">
        <v>3.011558</v>
      </c>
      <c r="D63" s="36" t="s">
        <v>70</v>
      </c>
      <c r="E63" s="220">
        <v>2.6286670000000001</v>
      </c>
      <c r="F63" s="152" t="s">
        <v>71</v>
      </c>
      <c r="G63" s="220">
        <v>2.7079399999999998</v>
      </c>
      <c r="H63" s="152" t="s">
        <v>71</v>
      </c>
      <c r="I63" s="220">
        <v>2.3107500000000001</v>
      </c>
      <c r="J63" s="152" t="s">
        <v>72</v>
      </c>
      <c r="K63" s="220">
        <v>2.5910929999999999</v>
      </c>
      <c r="L63" s="153" t="s">
        <v>71</v>
      </c>
    </row>
    <row r="64" spans="1:12">
      <c r="A64" s="37"/>
      <c r="B64" s="37"/>
      <c r="C64" s="38"/>
      <c r="D64" s="38"/>
      <c r="E64" s="154"/>
      <c r="F64" s="154"/>
      <c r="G64" s="155"/>
      <c r="H64" s="154"/>
      <c r="I64" s="154"/>
      <c r="J64" s="154"/>
      <c r="K64" s="156"/>
      <c r="L64" s="156"/>
    </row>
    <row r="65" spans="1:12" ht="40" customHeight="1">
      <c r="A65" s="358" t="s">
        <v>730</v>
      </c>
      <c r="B65" s="358"/>
      <c r="C65" s="358"/>
      <c r="D65" s="358"/>
      <c r="E65" s="358"/>
      <c r="F65" s="358"/>
      <c r="G65" s="358"/>
      <c r="H65" s="358"/>
      <c r="I65" s="358"/>
      <c r="J65" s="358"/>
      <c r="K65" s="358"/>
      <c r="L65" s="358"/>
    </row>
    <row r="66" spans="1:12" ht="20">
      <c r="C66" s="7"/>
      <c r="D66" s="39"/>
      <c r="E66" s="132"/>
      <c r="F66" s="157"/>
      <c r="G66" s="158"/>
      <c r="H66" s="145"/>
      <c r="I66" s="151"/>
      <c r="J66" s="145"/>
      <c r="K66" s="145"/>
      <c r="L66" s="145"/>
    </row>
    <row r="67" spans="1:12" ht="17">
      <c r="A67" s="359"/>
      <c r="B67" s="359"/>
      <c r="C67" s="359"/>
      <c r="D67" s="359"/>
      <c r="E67" s="359"/>
      <c r="F67" s="359"/>
      <c r="G67" s="359"/>
      <c r="H67" s="359"/>
      <c r="I67" s="359"/>
      <c r="J67" s="359"/>
      <c r="K67" s="360"/>
      <c r="L67" s="360"/>
    </row>
    <row r="68" spans="1:12" ht="16">
      <c r="A68" s="357"/>
      <c r="B68" s="357"/>
      <c r="C68" s="357"/>
      <c r="D68" s="357"/>
      <c r="E68" s="357"/>
      <c r="F68" s="357"/>
      <c r="G68" s="357"/>
      <c r="H68" s="357"/>
      <c r="I68" s="357"/>
      <c r="J68" s="357"/>
      <c r="K68" s="159"/>
      <c r="L68" s="159"/>
    </row>
    <row r="69" spans="1:12" ht="20">
      <c r="C69" s="7"/>
      <c r="D69" s="39"/>
      <c r="E69" s="132"/>
      <c r="F69" s="157"/>
      <c r="G69" s="158"/>
      <c r="H69" s="145"/>
      <c r="I69" s="151"/>
      <c r="J69" s="145"/>
      <c r="K69" s="145"/>
      <c r="L69" s="145"/>
    </row>
    <row r="70" spans="1:12" ht="20">
      <c r="C70" s="7"/>
      <c r="D70" s="39"/>
      <c r="E70" s="132"/>
      <c r="F70" s="157"/>
      <c r="G70" s="158"/>
      <c r="H70" s="145"/>
      <c r="I70" s="151"/>
      <c r="J70" s="145"/>
      <c r="K70" s="145"/>
      <c r="L70" s="145"/>
    </row>
    <row r="71" spans="1:12" ht="20">
      <c r="C71" s="7"/>
      <c r="D71" s="39"/>
      <c r="E71" s="132"/>
      <c r="F71" s="157"/>
      <c r="G71" s="158"/>
      <c r="H71" s="145"/>
      <c r="I71" s="151"/>
      <c r="J71" s="145"/>
      <c r="K71" s="145"/>
      <c r="L71" s="145"/>
    </row>
    <row r="72" spans="1:12" ht="20">
      <c r="C72" s="7"/>
      <c r="D72" s="39"/>
      <c r="E72" s="132"/>
      <c r="F72" s="157"/>
      <c r="G72" s="158"/>
      <c r="H72" s="145"/>
      <c r="I72" s="151"/>
      <c r="J72" s="145"/>
      <c r="K72" s="145"/>
      <c r="L72" s="145"/>
    </row>
  </sheetData>
  <sheetProtection algorithmName="SHA-512" hashValue="x9n8eA3R+pDSdnXX+8bq0Pzg9vur3bJBNTcaRVWmpFzC1VSpRWL/ZmNsG5l5gFtlGYXTlA4pW0JeKnaDbUARkQ==" saltValue="VVmGg64c/VhQ9GXFxXga3w==" spinCount="100000" sheet="1" objects="1" scenarios="1" selectLockedCells="1" selectUnlockedCells="1"/>
  <mergeCells count="44">
    <mergeCell ref="A6:A7"/>
    <mergeCell ref="A68:J68"/>
    <mergeCell ref="G52:L52"/>
    <mergeCell ref="G58:L58"/>
    <mergeCell ref="G62:L62"/>
    <mergeCell ref="A65:L65"/>
    <mergeCell ref="A67:J67"/>
    <mergeCell ref="K67:L67"/>
    <mergeCell ref="G47:L47"/>
    <mergeCell ref="C7:D7"/>
    <mergeCell ref="E7:F7"/>
    <mergeCell ref="G7:H7"/>
    <mergeCell ref="I7:J7"/>
    <mergeCell ref="K7:L7"/>
    <mergeCell ref="G11:L11"/>
    <mergeCell ref="G18:L18"/>
    <mergeCell ref="G25:L25"/>
    <mergeCell ref="G32:L32"/>
    <mergeCell ref="G39:L39"/>
    <mergeCell ref="K5:L5"/>
    <mergeCell ref="A1:L1"/>
    <mergeCell ref="G2:L2"/>
    <mergeCell ref="C3:D3"/>
    <mergeCell ref="E3:F3"/>
    <mergeCell ref="G3:H3"/>
    <mergeCell ref="I3:J3"/>
    <mergeCell ref="K3:L3"/>
    <mergeCell ref="A4:A5"/>
    <mergeCell ref="K6:L6"/>
    <mergeCell ref="B6:B7"/>
    <mergeCell ref="B4:B5"/>
    <mergeCell ref="C6:D6"/>
    <mergeCell ref="E6:F6"/>
    <mergeCell ref="G6:H6"/>
    <mergeCell ref="I6:J6"/>
    <mergeCell ref="C4:D4"/>
    <mergeCell ref="E4:F4"/>
    <mergeCell ref="G4:H4"/>
    <mergeCell ref="I4:J4"/>
    <mergeCell ref="K4:L4"/>
    <mergeCell ref="C5:D5"/>
    <mergeCell ref="E5:F5"/>
    <mergeCell ref="G5:H5"/>
    <mergeCell ref="I5:J5"/>
  </mergeCell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06FF2-64F7-124D-A7DB-F20D9511B9A3}">
  <dimension ref="A1:AQ67"/>
  <sheetViews>
    <sheetView tabSelected="1" workbookViewId="0">
      <selection activeCell="G55" sqref="G55"/>
    </sheetView>
  </sheetViews>
  <sheetFormatPr baseColWidth="10" defaultRowHeight="19"/>
  <cols>
    <col min="1" max="1" width="40" style="3" customWidth="1"/>
    <col min="2" max="2" width="6" style="42" customWidth="1"/>
    <col min="3" max="3" width="5" style="43" customWidth="1"/>
    <col min="4" max="4" width="11.33203125" style="73" customWidth="1"/>
    <col min="5" max="5" width="7.1640625" style="44" customWidth="1"/>
    <col min="6" max="6" width="4" style="45" customWidth="1"/>
    <col min="7" max="7" width="11.83203125" style="73" customWidth="1"/>
    <col min="8" max="8" width="10.1640625" style="73" customWidth="1"/>
    <col min="9" max="9" width="5.33203125" style="73" customWidth="1"/>
    <col min="10" max="10" width="6.33203125" style="46" customWidth="1"/>
    <col min="11" max="11" width="5" style="105" customWidth="1"/>
    <col min="12" max="12" width="11.33203125" style="102" customWidth="1"/>
    <col min="13" max="13" width="7" style="44" customWidth="1"/>
    <col min="14" max="14" width="5" style="105" customWidth="1"/>
    <col min="15" max="15" width="11.33203125" style="73" customWidth="1"/>
    <col min="16" max="16" width="10.5" style="103" customWidth="1"/>
    <col min="17" max="17" width="5.1640625" style="103" customWidth="1"/>
    <col min="18" max="18" width="6.6640625" style="46" customWidth="1"/>
    <col min="19" max="19" width="4.1640625" style="105" customWidth="1"/>
    <col min="20" max="20" width="12.83203125" customWidth="1"/>
    <col min="21" max="21" width="6.1640625" style="104" customWidth="1"/>
    <col min="22" max="22" width="5.5" style="105" customWidth="1"/>
    <col min="23" max="23" width="12" style="103" customWidth="1"/>
    <col min="24" max="24" width="9" style="103" customWidth="1"/>
    <col min="25" max="25" width="4.6640625" style="103" customWidth="1"/>
    <col min="26" max="26" width="7.1640625" style="46" customWidth="1"/>
    <col min="27" max="27" width="4.5" style="105" customWidth="1"/>
    <col min="28" max="28" width="12.33203125" style="103" customWidth="1"/>
    <col min="29" max="29" width="7.1640625" style="104" customWidth="1"/>
    <col min="30" max="30" width="5.5" style="105" customWidth="1"/>
    <col min="31" max="31" width="12.1640625" customWidth="1"/>
    <col min="32" max="32" width="9.33203125" style="103" customWidth="1"/>
  </cols>
  <sheetData>
    <row r="1" spans="1:43" s="4" customFormat="1" ht="45" customHeight="1">
      <c r="A1" s="361" t="s">
        <v>632</v>
      </c>
      <c r="B1" s="361"/>
      <c r="C1" s="361"/>
      <c r="D1" s="361"/>
      <c r="E1" s="361"/>
      <c r="F1" s="361"/>
      <c r="G1" s="361"/>
      <c r="H1" s="361"/>
      <c r="I1" s="361"/>
      <c r="J1" s="361"/>
      <c r="K1" s="361"/>
      <c r="L1" s="361"/>
      <c r="M1" s="361"/>
      <c r="N1" s="361"/>
      <c r="O1" s="361"/>
      <c r="P1" s="361"/>
      <c r="Q1" s="361"/>
      <c r="R1" s="362"/>
      <c r="S1" s="362"/>
      <c r="T1" s="362"/>
      <c r="U1" s="362"/>
      <c r="V1" s="362"/>
      <c r="W1" s="362"/>
      <c r="X1" s="362"/>
      <c r="Y1" s="362"/>
      <c r="Z1" s="362"/>
      <c r="AA1" s="362"/>
      <c r="AB1" s="362"/>
      <c r="AC1" s="362"/>
      <c r="AD1" s="362"/>
      <c r="AE1" s="362"/>
      <c r="AF1" s="362"/>
    </row>
    <row r="2" spans="1:43" s="4" customFormat="1" ht="20">
      <c r="A2" s="3"/>
      <c r="B2" s="367" t="s">
        <v>73</v>
      </c>
      <c r="C2" s="367"/>
      <c r="D2" s="367"/>
      <c r="E2" s="367"/>
      <c r="F2" s="367"/>
      <c r="G2" s="367"/>
      <c r="H2" s="367"/>
      <c r="I2" s="49"/>
      <c r="J2" s="367" t="s">
        <v>74</v>
      </c>
      <c r="K2" s="367"/>
      <c r="L2" s="367"/>
      <c r="M2" s="367"/>
      <c r="N2" s="367"/>
      <c r="O2" s="367"/>
      <c r="P2" s="367"/>
      <c r="Q2" s="49"/>
      <c r="R2" s="367" t="s">
        <v>75</v>
      </c>
      <c r="S2" s="367"/>
      <c r="T2" s="367"/>
      <c r="U2" s="367"/>
      <c r="V2" s="367"/>
      <c r="W2" s="367"/>
      <c r="X2" s="367"/>
      <c r="Y2" s="49"/>
      <c r="Z2" s="367" t="s">
        <v>76</v>
      </c>
      <c r="AA2" s="367"/>
      <c r="AB2" s="367"/>
      <c r="AC2" s="367"/>
      <c r="AD2" s="367"/>
      <c r="AE2" s="367"/>
      <c r="AF2" s="367"/>
    </row>
    <row r="3" spans="1:43" s="81" customFormat="1" ht="37">
      <c r="A3" s="82"/>
      <c r="B3" s="368" t="s">
        <v>77</v>
      </c>
      <c r="C3" s="368"/>
      <c r="D3" s="368"/>
      <c r="E3" s="368" t="s">
        <v>78</v>
      </c>
      <c r="F3" s="368"/>
      <c r="G3" s="368"/>
      <c r="H3" s="51" t="s">
        <v>79</v>
      </c>
      <c r="I3" s="51"/>
      <c r="J3" s="368" t="s">
        <v>80</v>
      </c>
      <c r="K3" s="368"/>
      <c r="L3" s="368"/>
      <c r="M3" s="368" t="s">
        <v>81</v>
      </c>
      <c r="N3" s="368"/>
      <c r="O3" s="368"/>
      <c r="P3" s="51" t="s">
        <v>82</v>
      </c>
      <c r="Q3" s="51"/>
      <c r="R3" s="366" t="s">
        <v>83</v>
      </c>
      <c r="S3" s="366"/>
      <c r="T3" s="366"/>
      <c r="U3" s="366" t="s">
        <v>84</v>
      </c>
      <c r="V3" s="366"/>
      <c r="W3" s="366"/>
      <c r="X3" s="51" t="s">
        <v>85</v>
      </c>
      <c r="Y3" s="51"/>
      <c r="Z3" s="366" t="s">
        <v>86</v>
      </c>
      <c r="AA3" s="366"/>
      <c r="AB3" s="366"/>
      <c r="AC3" s="366" t="s">
        <v>87</v>
      </c>
      <c r="AD3" s="366"/>
      <c r="AE3" s="366"/>
      <c r="AF3" s="51" t="s">
        <v>88</v>
      </c>
    </row>
    <row r="4" spans="1:43" s="81" customFormat="1" ht="20">
      <c r="A4" s="82"/>
      <c r="B4" s="52" t="s">
        <v>89</v>
      </c>
      <c r="C4" s="53" t="s">
        <v>90</v>
      </c>
      <c r="D4" s="54" t="s">
        <v>91</v>
      </c>
      <c r="E4" s="52" t="s">
        <v>89</v>
      </c>
      <c r="F4" s="55" t="s">
        <v>90</v>
      </c>
      <c r="G4" s="54" t="s">
        <v>91</v>
      </c>
      <c r="H4" s="54" t="s">
        <v>92</v>
      </c>
      <c r="I4" s="54"/>
      <c r="J4" s="52" t="s">
        <v>89</v>
      </c>
      <c r="K4" s="55" t="s">
        <v>90</v>
      </c>
      <c r="L4" s="54" t="s">
        <v>91</v>
      </c>
      <c r="M4" s="52" t="s">
        <v>89</v>
      </c>
      <c r="N4" s="55" t="s">
        <v>90</v>
      </c>
      <c r="O4" s="54" t="s">
        <v>91</v>
      </c>
      <c r="P4" s="54" t="s">
        <v>92</v>
      </c>
      <c r="Q4" s="54"/>
      <c r="R4" s="52" t="s">
        <v>89</v>
      </c>
      <c r="S4" s="55" t="s">
        <v>90</v>
      </c>
      <c r="T4" s="54" t="s">
        <v>91</v>
      </c>
      <c r="U4" s="52" t="s">
        <v>89</v>
      </c>
      <c r="V4" s="55" t="s">
        <v>90</v>
      </c>
      <c r="W4" s="54" t="s">
        <v>91</v>
      </c>
      <c r="X4" s="54" t="s">
        <v>92</v>
      </c>
      <c r="Y4" s="54"/>
      <c r="Z4" s="52" t="s">
        <v>89</v>
      </c>
      <c r="AA4" s="55" t="s">
        <v>90</v>
      </c>
      <c r="AB4" s="54" t="s">
        <v>91</v>
      </c>
      <c r="AC4" s="52" t="s">
        <v>89</v>
      </c>
      <c r="AD4" s="55" t="s">
        <v>90</v>
      </c>
      <c r="AE4" s="54" t="s">
        <v>91</v>
      </c>
      <c r="AF4" s="54" t="s">
        <v>92</v>
      </c>
    </row>
    <row r="5" spans="1:43" s="4" customFormat="1" ht="20">
      <c r="A5" s="6" t="s">
        <v>93</v>
      </c>
      <c r="B5" s="56"/>
      <c r="C5" s="57"/>
      <c r="D5" s="58"/>
      <c r="E5" s="59"/>
      <c r="F5" s="60"/>
      <c r="G5" s="61"/>
      <c r="H5" s="58"/>
      <c r="I5" s="58"/>
      <c r="J5" s="56"/>
      <c r="K5" s="167"/>
      <c r="L5" s="58"/>
      <c r="M5" s="59"/>
      <c r="N5" s="167"/>
      <c r="O5" s="58"/>
      <c r="P5" s="62"/>
      <c r="Q5" s="62"/>
      <c r="R5" s="56"/>
      <c r="S5" s="84"/>
      <c r="T5" s="63"/>
      <c r="U5" s="83"/>
      <c r="V5" s="84"/>
      <c r="W5" s="63"/>
      <c r="X5" s="64"/>
      <c r="Y5" s="64"/>
      <c r="Z5" s="56"/>
      <c r="AA5" s="84"/>
      <c r="AB5" s="63"/>
      <c r="AC5" s="83"/>
      <c r="AD5" s="84"/>
      <c r="AE5" s="63"/>
      <c r="AF5" s="64"/>
    </row>
    <row r="6" spans="1:43" s="4" customFormat="1" ht="20">
      <c r="A6" s="25" t="s">
        <v>2</v>
      </c>
      <c r="B6" s="65">
        <v>2.75</v>
      </c>
      <c r="C6" s="122" t="s">
        <v>94</v>
      </c>
      <c r="D6" s="222" t="s">
        <v>157</v>
      </c>
      <c r="E6" s="65">
        <v>1.79</v>
      </c>
      <c r="F6" s="122"/>
      <c r="G6" s="222" t="s">
        <v>158</v>
      </c>
      <c r="H6" s="119">
        <f>((100/B6)-(100/E6))/(100/E6)</f>
        <v>-0.34909090909090901</v>
      </c>
      <c r="I6" s="119"/>
      <c r="J6" s="65">
        <v>3.19</v>
      </c>
      <c r="K6" s="122" t="s">
        <v>108</v>
      </c>
      <c r="L6" s="222" t="s">
        <v>159</v>
      </c>
      <c r="M6" s="65">
        <v>2.0299999999999998</v>
      </c>
      <c r="N6" s="122"/>
      <c r="O6" s="222" t="s">
        <v>160</v>
      </c>
      <c r="P6" s="119">
        <f>((100/J6)-(100/M6))/(100/M6)</f>
        <v>-0.36363636363636365</v>
      </c>
      <c r="Q6" s="119"/>
      <c r="R6" s="65">
        <v>2.87</v>
      </c>
      <c r="S6" s="122"/>
      <c r="T6" s="222" t="s">
        <v>161</v>
      </c>
      <c r="U6" s="65">
        <v>1.92</v>
      </c>
      <c r="V6" s="122"/>
      <c r="W6" s="222" t="s">
        <v>162</v>
      </c>
      <c r="X6" s="119">
        <f>((100/R6)-(100/U6))/(100/U6)</f>
        <v>-0.33101045296167247</v>
      </c>
      <c r="Y6" s="119"/>
      <c r="Z6" s="65">
        <v>5.51</v>
      </c>
      <c r="AA6" s="122" t="s">
        <v>103</v>
      </c>
      <c r="AB6" s="222" t="s">
        <v>163</v>
      </c>
      <c r="AC6" s="65">
        <v>4.09</v>
      </c>
      <c r="AD6" s="122" t="s">
        <v>108</v>
      </c>
      <c r="AE6" s="222" t="s">
        <v>164</v>
      </c>
      <c r="AF6" s="119">
        <f>((100/Z6)-(100/AC6))/(100/AC6)</f>
        <v>-0.25771324863883843</v>
      </c>
      <c r="AG6" s="87"/>
      <c r="AH6" s="66"/>
      <c r="AI6" s="67"/>
      <c r="AJ6" s="68"/>
      <c r="AK6" s="87"/>
      <c r="AL6" s="66"/>
      <c r="AM6" s="67"/>
      <c r="AN6" s="87"/>
      <c r="AO6" s="66"/>
      <c r="AP6" s="67"/>
      <c r="AQ6" s="68" t="e">
        <f>((100/AK6)-(100/AN6))/(100/AN6)</f>
        <v>#DIV/0!</v>
      </c>
    </row>
    <row r="7" spans="1:43" s="4" customFormat="1" ht="22" customHeight="1">
      <c r="A7" s="25" t="s">
        <v>3</v>
      </c>
      <c r="B7" s="65">
        <v>2.09</v>
      </c>
      <c r="C7" s="122" t="s">
        <v>103</v>
      </c>
      <c r="D7" s="222" t="s">
        <v>104</v>
      </c>
      <c r="E7" s="65">
        <v>1.77</v>
      </c>
      <c r="F7" s="122" t="s">
        <v>103</v>
      </c>
      <c r="G7" s="222" t="s">
        <v>165</v>
      </c>
      <c r="H7" s="119">
        <f>((100/B7)-(100/E7))/(100/E7)</f>
        <v>-0.15311004784688984</v>
      </c>
      <c r="I7" s="119"/>
      <c r="J7" s="65">
        <v>2.2400000000000002</v>
      </c>
      <c r="K7" s="122" t="s">
        <v>103</v>
      </c>
      <c r="L7" s="222" t="s">
        <v>106</v>
      </c>
      <c r="M7" s="65">
        <v>1.93</v>
      </c>
      <c r="N7" s="122" t="s">
        <v>103</v>
      </c>
      <c r="O7" s="222" t="s">
        <v>166</v>
      </c>
      <c r="P7" s="119">
        <f>((100/J7)-(100/M7))/(100/M7)</f>
        <v>-0.13839285714285721</v>
      </c>
      <c r="Q7" s="119"/>
      <c r="R7" s="69">
        <v>2</v>
      </c>
      <c r="S7" s="122" t="s">
        <v>108</v>
      </c>
      <c r="T7" s="222" t="s">
        <v>109</v>
      </c>
      <c r="U7" s="65">
        <v>1.68</v>
      </c>
      <c r="V7" s="122" t="s">
        <v>94</v>
      </c>
      <c r="W7" s="222" t="s">
        <v>110</v>
      </c>
      <c r="X7" s="119">
        <f>((100/R7)-(100/U7))/(100/U7)</f>
        <v>-0.16000000000000003</v>
      </c>
      <c r="Y7" s="119"/>
      <c r="Z7" s="69">
        <v>1.9</v>
      </c>
      <c r="AA7" s="122" t="s">
        <v>108</v>
      </c>
      <c r="AB7" s="222" t="s">
        <v>111</v>
      </c>
      <c r="AC7" s="65">
        <v>1.54</v>
      </c>
      <c r="AD7" s="122" t="s">
        <v>94</v>
      </c>
      <c r="AE7" s="222" t="s">
        <v>112</v>
      </c>
      <c r="AF7" s="119">
        <f>((100/Z7)-(100/AC7))/(100/AC7)</f>
        <v>-0.18947368421052618</v>
      </c>
      <c r="AG7" s="87"/>
      <c r="AH7" s="66"/>
      <c r="AI7" s="67"/>
      <c r="AJ7" s="68"/>
      <c r="AK7" s="90"/>
      <c r="AL7" s="66"/>
      <c r="AM7" s="67"/>
      <c r="AN7" s="87"/>
      <c r="AO7" s="66"/>
      <c r="AP7" s="67"/>
      <c r="AQ7" s="68" t="e">
        <f>((100/AK7)-(100/AN7))/(100/AN7)</f>
        <v>#DIV/0!</v>
      </c>
    </row>
    <row r="8" spans="1:43" s="4" customFormat="1" ht="21" customHeight="1">
      <c r="A8" s="25" t="s">
        <v>4</v>
      </c>
      <c r="B8" s="65">
        <v>6.66</v>
      </c>
      <c r="C8" s="122" t="s">
        <v>103</v>
      </c>
      <c r="D8" s="222" t="s">
        <v>113</v>
      </c>
      <c r="E8" s="65">
        <v>3.95</v>
      </c>
      <c r="F8" s="122" t="s">
        <v>103</v>
      </c>
      <c r="G8" s="222" t="s">
        <v>167</v>
      </c>
      <c r="H8" s="119">
        <f>((100/B8)-(100/E8))/(100/E8)</f>
        <v>-0.4069069069069069</v>
      </c>
      <c r="I8" s="119"/>
      <c r="J8" s="65">
        <v>7.08</v>
      </c>
      <c r="K8" s="122" t="s">
        <v>103</v>
      </c>
      <c r="L8" s="222" t="s">
        <v>115</v>
      </c>
      <c r="M8" s="65">
        <v>4.1399999999999997</v>
      </c>
      <c r="N8" s="122" t="s">
        <v>103</v>
      </c>
      <c r="O8" s="222" t="s">
        <v>168</v>
      </c>
      <c r="P8" s="119">
        <f>((100/J8)-(100/M8))/(100/M8)</f>
        <v>-0.41525423728813565</v>
      </c>
      <c r="Q8" s="119"/>
      <c r="R8" s="65">
        <v>5.94</v>
      </c>
      <c r="S8" s="122" t="s">
        <v>103</v>
      </c>
      <c r="T8" s="222" t="s">
        <v>169</v>
      </c>
      <c r="U8" s="69">
        <v>3.5</v>
      </c>
      <c r="V8" s="122" t="s">
        <v>103</v>
      </c>
      <c r="W8" s="222" t="s">
        <v>170</v>
      </c>
      <c r="X8" s="119">
        <f>((100/R8)-(100/U8))/(100/U8)</f>
        <v>-0.41077441077441085</v>
      </c>
      <c r="Y8" s="119"/>
      <c r="Z8" s="65">
        <v>3.26</v>
      </c>
      <c r="AA8" s="122" t="s">
        <v>103</v>
      </c>
      <c r="AB8" s="222" t="s">
        <v>119</v>
      </c>
      <c r="AC8" s="65">
        <v>2.4300000000000002</v>
      </c>
      <c r="AD8" s="122" t="s">
        <v>103</v>
      </c>
      <c r="AE8" s="222" t="s">
        <v>171</v>
      </c>
      <c r="AF8" s="119">
        <f>((100/Z8)-(100/AC8))/(100/AC8)</f>
        <v>-0.25460122699386495</v>
      </c>
      <c r="AG8" s="90"/>
      <c r="AH8" s="66"/>
      <c r="AI8" s="67"/>
      <c r="AJ8" s="68"/>
      <c r="AK8" s="87"/>
      <c r="AL8" s="66"/>
      <c r="AM8" s="67"/>
      <c r="AN8" s="87"/>
      <c r="AO8" s="66"/>
      <c r="AP8" s="67"/>
      <c r="AQ8" s="68" t="e">
        <f>((100/AK8)-(100/AN8))/(100/AN8)</f>
        <v>#DIV/0!</v>
      </c>
    </row>
    <row r="9" spans="1:43" s="4" customFormat="1" ht="20">
      <c r="A9" s="25" t="s">
        <v>121</v>
      </c>
      <c r="B9" s="65">
        <v>3.72</v>
      </c>
      <c r="C9" s="122" t="s">
        <v>103</v>
      </c>
      <c r="D9" s="222" t="s">
        <v>172</v>
      </c>
      <c r="E9" s="65">
        <v>2.42</v>
      </c>
      <c r="F9" s="122" t="s">
        <v>108</v>
      </c>
      <c r="G9" s="222" t="s">
        <v>123</v>
      </c>
      <c r="H9" s="119">
        <f>((100/B9)-(100/E9))/(100/E9)</f>
        <v>-0.34946236559139793</v>
      </c>
      <c r="I9" s="119"/>
      <c r="J9" s="65">
        <v>4.0599999999999996</v>
      </c>
      <c r="K9" s="122" t="s">
        <v>103</v>
      </c>
      <c r="L9" s="222" t="s">
        <v>124</v>
      </c>
      <c r="M9" s="65">
        <v>2.65</v>
      </c>
      <c r="N9" s="122" t="s">
        <v>94</v>
      </c>
      <c r="O9" s="222" t="s">
        <v>173</v>
      </c>
      <c r="P9" s="119">
        <f>((100/J9)-(100/M9))/(100/M9)</f>
        <v>-0.34729064039408863</v>
      </c>
      <c r="Q9" s="119"/>
      <c r="R9" s="69">
        <v>3.2</v>
      </c>
      <c r="S9" s="122" t="s">
        <v>108</v>
      </c>
      <c r="T9" s="222" t="s">
        <v>126</v>
      </c>
      <c r="U9" s="65">
        <v>2.0699999999999998</v>
      </c>
      <c r="V9" s="122"/>
      <c r="W9" s="222" t="s">
        <v>127</v>
      </c>
      <c r="X9" s="119">
        <f>((100/R9)-(100/U9))/(100/U9)</f>
        <v>-0.35312500000000002</v>
      </c>
      <c r="Y9" s="119"/>
      <c r="Z9" s="65">
        <v>2.04</v>
      </c>
      <c r="AA9" s="122"/>
      <c r="AB9" s="222" t="s">
        <v>174</v>
      </c>
      <c r="AC9" s="69">
        <v>1.5</v>
      </c>
      <c r="AD9" s="122"/>
      <c r="AE9" s="222" t="s">
        <v>175</v>
      </c>
      <c r="AF9" s="119">
        <f>((100/Z9)-(100/AC9))/(100/AC9)</f>
        <v>-0.26470588235294129</v>
      </c>
      <c r="AG9" s="87"/>
      <c r="AH9" s="66"/>
      <c r="AI9" s="67"/>
      <c r="AJ9" s="68"/>
      <c r="AK9" s="87"/>
      <c r="AL9" s="88"/>
      <c r="AM9" s="67"/>
      <c r="AN9" s="90"/>
      <c r="AO9" s="66"/>
      <c r="AP9" s="67"/>
      <c r="AQ9" s="68" t="e">
        <f>((100/AK9)-(100/AN9))/(100/AN9)</f>
        <v>#DIV/0!</v>
      </c>
    </row>
    <row r="10" spans="1:43" s="4" customFormat="1" ht="20">
      <c r="A10" s="25"/>
      <c r="B10" s="65"/>
      <c r="C10" s="122"/>
      <c r="D10" s="182"/>
      <c r="E10" s="65"/>
      <c r="F10" s="122"/>
      <c r="G10" s="223"/>
      <c r="H10" s="182"/>
      <c r="I10" s="182"/>
      <c r="J10" s="65"/>
      <c r="K10" s="122"/>
      <c r="L10" s="168"/>
      <c r="M10" s="65"/>
      <c r="N10" s="122"/>
      <c r="O10" s="223"/>
      <c r="P10" s="182"/>
      <c r="Q10" s="182"/>
      <c r="R10" s="65"/>
      <c r="S10" s="122"/>
      <c r="T10" s="168"/>
      <c r="U10" s="65"/>
      <c r="V10" s="122"/>
      <c r="W10" s="223"/>
      <c r="X10" s="182"/>
      <c r="Y10" s="182"/>
      <c r="Z10" s="65"/>
      <c r="AA10" s="122"/>
      <c r="AB10" s="168"/>
      <c r="AC10" s="65"/>
      <c r="AD10" s="122"/>
      <c r="AE10" s="223"/>
      <c r="AF10" s="91"/>
      <c r="AG10" s="87"/>
      <c r="AH10" s="66"/>
      <c r="AI10" s="67"/>
      <c r="AJ10" s="91"/>
      <c r="AK10" s="87"/>
      <c r="AL10" s="91"/>
      <c r="AM10" s="91"/>
      <c r="AN10" s="87"/>
      <c r="AO10" s="66"/>
      <c r="AP10" s="67"/>
      <c r="AQ10" s="92"/>
    </row>
    <row r="11" spans="1:43" s="4" customFormat="1" ht="20">
      <c r="A11" s="6" t="s">
        <v>139</v>
      </c>
      <c r="B11" s="65"/>
      <c r="C11" s="122"/>
      <c r="D11" s="182"/>
      <c r="E11" s="65"/>
      <c r="F11" s="122"/>
      <c r="G11" s="223"/>
      <c r="H11" s="182"/>
      <c r="I11" s="182"/>
      <c r="J11" s="65"/>
      <c r="K11" s="122"/>
      <c r="L11" s="168"/>
      <c r="M11" s="65"/>
      <c r="N11" s="122"/>
      <c r="O11" s="223"/>
      <c r="P11" s="182"/>
      <c r="Q11" s="182"/>
      <c r="R11" s="65"/>
      <c r="S11" s="122"/>
      <c r="T11" s="168"/>
      <c r="U11" s="65"/>
      <c r="V11" s="122"/>
      <c r="W11" s="223"/>
      <c r="X11" s="182"/>
      <c r="Y11" s="182"/>
      <c r="Z11" s="65"/>
      <c r="AA11" s="122"/>
      <c r="AB11" s="168"/>
      <c r="AC11" s="65"/>
      <c r="AD11" s="122"/>
      <c r="AE11" s="223"/>
      <c r="AF11" s="91"/>
      <c r="AG11" s="87"/>
      <c r="AH11" s="66"/>
      <c r="AI11" s="67"/>
      <c r="AJ11" s="91"/>
      <c r="AK11" s="87"/>
      <c r="AL11" s="91"/>
      <c r="AM11" s="91"/>
      <c r="AN11" s="87"/>
      <c r="AO11" s="66"/>
      <c r="AP11" s="67"/>
      <c r="AQ11" s="92"/>
    </row>
    <row r="12" spans="1:43" s="4" customFormat="1" ht="20">
      <c r="A12" s="25" t="s">
        <v>15</v>
      </c>
      <c r="B12" s="65"/>
      <c r="C12" s="122"/>
      <c r="D12" s="168"/>
      <c r="E12" s="65">
        <v>1.03</v>
      </c>
      <c r="F12" s="122"/>
      <c r="G12" s="222" t="s">
        <v>176</v>
      </c>
      <c r="H12" s="168"/>
      <c r="I12" s="168"/>
      <c r="J12" s="65"/>
      <c r="K12" s="122"/>
      <c r="L12" s="168"/>
      <c r="M12" s="65">
        <v>0.96</v>
      </c>
      <c r="N12" s="122"/>
      <c r="O12" s="222" t="s">
        <v>177</v>
      </c>
      <c r="P12" s="168"/>
      <c r="Q12" s="168"/>
      <c r="R12" s="65"/>
      <c r="S12" s="122"/>
      <c r="T12" s="168"/>
      <c r="U12" s="65">
        <v>1.19</v>
      </c>
      <c r="V12" s="122" t="s">
        <v>94</v>
      </c>
      <c r="W12" s="222" t="s">
        <v>178</v>
      </c>
      <c r="X12" s="168"/>
      <c r="Y12" s="168"/>
      <c r="Z12" s="65"/>
      <c r="AA12" s="122"/>
      <c r="AB12" s="168"/>
      <c r="AC12" s="65">
        <v>0.92</v>
      </c>
      <c r="AD12" s="122"/>
      <c r="AE12" s="222" t="s">
        <v>179</v>
      </c>
      <c r="AF12" s="91"/>
      <c r="AG12" s="87"/>
      <c r="AH12" s="66"/>
      <c r="AI12" s="67"/>
      <c r="AJ12" s="91"/>
      <c r="AK12" s="87"/>
      <c r="AL12" s="91"/>
      <c r="AM12" s="91"/>
      <c r="AN12" s="87"/>
      <c r="AO12" s="66"/>
      <c r="AP12" s="67"/>
      <c r="AQ12" s="92"/>
    </row>
    <row r="13" spans="1:43" s="4" customFormat="1" ht="20">
      <c r="A13" s="3"/>
      <c r="B13" s="65"/>
      <c r="C13" s="122"/>
      <c r="D13" s="182"/>
      <c r="E13" s="65"/>
      <c r="F13" s="122"/>
      <c r="G13" s="223"/>
      <c r="H13" s="182"/>
      <c r="I13" s="182"/>
      <c r="J13" s="65"/>
      <c r="K13" s="122"/>
      <c r="L13" s="168"/>
      <c r="M13" s="65"/>
      <c r="N13" s="122"/>
      <c r="O13" s="223"/>
      <c r="P13" s="182"/>
      <c r="Q13" s="182"/>
      <c r="R13" s="65"/>
      <c r="S13" s="122"/>
      <c r="T13" s="168"/>
      <c r="U13" s="65"/>
      <c r="V13" s="122"/>
      <c r="W13" s="223"/>
      <c r="X13" s="182"/>
      <c r="Y13" s="182"/>
      <c r="Z13" s="65"/>
      <c r="AA13" s="122"/>
      <c r="AB13" s="168"/>
      <c r="AC13" s="65"/>
      <c r="AD13" s="122"/>
      <c r="AE13" s="223"/>
      <c r="AF13" s="91"/>
      <c r="AG13" s="87"/>
      <c r="AH13" s="66"/>
      <c r="AI13" s="67"/>
      <c r="AJ13" s="91"/>
      <c r="AK13" s="87"/>
      <c r="AL13" s="91"/>
      <c r="AM13" s="91"/>
      <c r="AN13" s="87"/>
      <c r="AO13" s="66"/>
      <c r="AP13" s="67"/>
      <c r="AQ13" s="92"/>
    </row>
    <row r="14" spans="1:43" s="4" customFormat="1" ht="20">
      <c r="A14" s="6" t="s">
        <v>140</v>
      </c>
      <c r="B14" s="65"/>
      <c r="C14" s="122"/>
      <c r="D14" s="182"/>
      <c r="E14" s="65"/>
      <c r="F14" s="122"/>
      <c r="G14" s="223"/>
      <c r="H14" s="182"/>
      <c r="I14" s="182"/>
      <c r="J14" s="65"/>
      <c r="K14" s="122"/>
      <c r="L14" s="168"/>
      <c r="M14" s="65"/>
      <c r="N14" s="122"/>
      <c r="O14" s="223"/>
      <c r="P14" s="182"/>
      <c r="Q14" s="182"/>
      <c r="R14" s="65"/>
      <c r="S14" s="122"/>
      <c r="T14" s="168"/>
      <c r="U14" s="65"/>
      <c r="V14" s="122"/>
      <c r="W14" s="223"/>
      <c r="X14" s="182"/>
      <c r="Y14" s="182"/>
      <c r="Z14" s="65"/>
      <c r="AA14" s="122"/>
      <c r="AB14" s="168"/>
      <c r="AC14" s="65"/>
      <c r="AD14" s="122"/>
      <c r="AE14" s="223"/>
      <c r="AF14" s="91"/>
      <c r="AG14" s="87"/>
      <c r="AH14" s="66"/>
      <c r="AI14" s="67"/>
      <c r="AJ14" s="91"/>
      <c r="AK14" s="87"/>
      <c r="AL14" s="91"/>
      <c r="AM14" s="91"/>
      <c r="AN14" s="87"/>
      <c r="AO14" s="66"/>
      <c r="AP14" s="67"/>
      <c r="AQ14" s="92"/>
    </row>
    <row r="15" spans="1:43" s="4" customFormat="1" ht="20">
      <c r="A15" s="25" t="s">
        <v>20</v>
      </c>
      <c r="B15" s="65"/>
      <c r="C15" s="122"/>
      <c r="D15" s="168"/>
      <c r="E15" s="65">
        <v>0.85</v>
      </c>
      <c r="F15" s="122" t="s">
        <v>94</v>
      </c>
      <c r="G15" s="222" t="s">
        <v>180</v>
      </c>
      <c r="H15" s="168"/>
      <c r="I15" s="168"/>
      <c r="J15" s="65"/>
      <c r="K15" s="122"/>
      <c r="L15" s="168"/>
      <c r="M15" s="65">
        <v>0.86</v>
      </c>
      <c r="N15" s="122"/>
      <c r="O15" s="222" t="s">
        <v>181</v>
      </c>
      <c r="P15" s="168"/>
      <c r="Q15" s="168"/>
      <c r="R15" s="65"/>
      <c r="S15" s="122"/>
      <c r="T15" s="168"/>
      <c r="U15" s="65">
        <v>0.83</v>
      </c>
      <c r="V15" s="122"/>
      <c r="W15" s="222" t="s">
        <v>182</v>
      </c>
      <c r="X15" s="168"/>
      <c r="Y15" s="168"/>
      <c r="Z15" s="65"/>
      <c r="AA15" s="122"/>
      <c r="AB15" s="168"/>
      <c r="AC15" s="65">
        <v>0.68</v>
      </c>
      <c r="AD15" s="122" t="s">
        <v>103</v>
      </c>
      <c r="AE15" s="222" t="s">
        <v>183</v>
      </c>
      <c r="AF15" s="91"/>
      <c r="AG15" s="87"/>
      <c r="AH15" s="66"/>
      <c r="AI15" s="67"/>
      <c r="AJ15" s="91"/>
      <c r="AK15" s="87"/>
      <c r="AL15" s="91"/>
      <c r="AM15" s="91"/>
      <c r="AN15" s="87"/>
      <c r="AO15" s="66"/>
      <c r="AP15" s="67"/>
      <c r="AQ15" s="92"/>
    </row>
    <row r="16" spans="1:43" s="4" customFormat="1" ht="19" customHeight="1">
      <c r="A16" s="25" t="s">
        <v>21</v>
      </c>
      <c r="B16" s="65"/>
      <c r="C16" s="122"/>
      <c r="D16" s="168"/>
      <c r="E16" s="65">
        <v>0.74</v>
      </c>
      <c r="F16" s="122" t="s">
        <v>103</v>
      </c>
      <c r="G16" s="222" t="s">
        <v>184</v>
      </c>
      <c r="H16" s="168"/>
      <c r="I16" s="168"/>
      <c r="J16" s="65"/>
      <c r="K16" s="122"/>
      <c r="L16" s="168"/>
      <c r="M16" s="65">
        <v>0.84</v>
      </c>
      <c r="N16" s="122"/>
      <c r="O16" s="222" t="s">
        <v>185</v>
      </c>
      <c r="P16" s="168"/>
      <c r="Q16" s="168"/>
      <c r="R16" s="65"/>
      <c r="S16" s="122"/>
      <c r="T16" s="168"/>
      <c r="U16" s="65">
        <v>0.65</v>
      </c>
      <c r="V16" s="122" t="s">
        <v>103</v>
      </c>
      <c r="W16" s="222" t="s">
        <v>186</v>
      </c>
      <c r="X16" s="168"/>
      <c r="Y16" s="168"/>
      <c r="Z16" s="65"/>
      <c r="AA16" s="122"/>
      <c r="AB16" s="168"/>
      <c r="AC16" s="65">
        <v>0.59</v>
      </c>
      <c r="AD16" s="122" t="s">
        <v>103</v>
      </c>
      <c r="AE16" s="222" t="s">
        <v>187</v>
      </c>
      <c r="AF16" s="91"/>
      <c r="AG16" s="87"/>
      <c r="AH16" s="66"/>
      <c r="AI16" s="67"/>
      <c r="AJ16" s="91"/>
      <c r="AK16" s="87"/>
      <c r="AL16" s="91"/>
      <c r="AM16" s="91"/>
      <c r="AN16" s="87"/>
      <c r="AO16" s="66"/>
      <c r="AP16" s="67"/>
      <c r="AQ16" s="92"/>
    </row>
    <row r="17" spans="1:43" s="4" customFormat="1" ht="22" customHeight="1">
      <c r="A17" s="25" t="s">
        <v>141</v>
      </c>
      <c r="B17" s="65"/>
      <c r="C17" s="122"/>
      <c r="D17" s="168"/>
      <c r="E17" s="65">
        <v>0.65</v>
      </c>
      <c r="F17" s="122" t="s">
        <v>103</v>
      </c>
      <c r="G17" s="222" t="s">
        <v>188</v>
      </c>
      <c r="H17" s="168"/>
      <c r="I17" s="168"/>
      <c r="J17" s="65"/>
      <c r="K17" s="122"/>
      <c r="L17" s="168"/>
      <c r="M17" s="65">
        <v>0.76</v>
      </c>
      <c r="N17" s="122"/>
      <c r="O17" s="222" t="s">
        <v>189</v>
      </c>
      <c r="P17" s="168"/>
      <c r="Q17" s="168"/>
      <c r="R17" s="65"/>
      <c r="S17" s="122"/>
      <c r="T17" s="168"/>
      <c r="U17" s="65">
        <v>0.56999999999999995</v>
      </c>
      <c r="V17" s="122" t="s">
        <v>108</v>
      </c>
      <c r="W17" s="222" t="s">
        <v>190</v>
      </c>
      <c r="X17" s="168"/>
      <c r="Y17" s="168"/>
      <c r="Z17" s="65"/>
      <c r="AA17" s="122"/>
      <c r="AB17" s="168"/>
      <c r="AC17" s="69">
        <v>0.4</v>
      </c>
      <c r="AD17" s="122" t="s">
        <v>103</v>
      </c>
      <c r="AE17" s="222" t="s">
        <v>191</v>
      </c>
      <c r="AF17" s="91"/>
      <c r="AG17" s="87"/>
      <c r="AH17" s="66"/>
      <c r="AI17" s="67"/>
      <c r="AJ17" s="91"/>
      <c r="AK17" s="87"/>
      <c r="AL17" s="91"/>
      <c r="AM17" s="91"/>
      <c r="AN17" s="90"/>
      <c r="AO17" s="66"/>
      <c r="AP17" s="67"/>
      <c r="AQ17" s="92"/>
    </row>
    <row r="18" spans="1:43" s="4" customFormat="1" ht="22" customHeight="1">
      <c r="A18" s="25" t="s">
        <v>23</v>
      </c>
      <c r="B18" s="65"/>
      <c r="C18" s="122"/>
      <c r="D18" s="168"/>
      <c r="E18" s="65">
        <v>1.75</v>
      </c>
      <c r="F18" s="122" t="s">
        <v>103</v>
      </c>
      <c r="G18" s="222" t="s">
        <v>192</v>
      </c>
      <c r="H18" s="168"/>
      <c r="I18" s="168"/>
      <c r="J18" s="65"/>
      <c r="K18" s="122"/>
      <c r="L18" s="168"/>
      <c r="M18" s="65">
        <v>1.89</v>
      </c>
      <c r="N18" s="122" t="s">
        <v>103</v>
      </c>
      <c r="O18" s="222" t="s">
        <v>193</v>
      </c>
      <c r="P18" s="168"/>
      <c r="Q18" s="168"/>
      <c r="R18" s="65"/>
      <c r="S18" s="122"/>
      <c r="T18" s="168"/>
      <c r="U18" s="65">
        <v>1.61</v>
      </c>
      <c r="V18" s="122" t="s">
        <v>94</v>
      </c>
      <c r="W18" s="222" t="s">
        <v>194</v>
      </c>
      <c r="X18" s="168"/>
      <c r="Y18" s="168"/>
      <c r="Z18" s="65"/>
      <c r="AA18" s="122"/>
      <c r="AB18" s="168"/>
      <c r="AC18" s="69">
        <v>1.6</v>
      </c>
      <c r="AD18" s="122" t="s">
        <v>94</v>
      </c>
      <c r="AE18" s="222" t="s">
        <v>195</v>
      </c>
      <c r="AF18" s="91"/>
      <c r="AG18" s="87"/>
      <c r="AH18" s="66"/>
      <c r="AI18" s="67"/>
      <c r="AJ18" s="91"/>
      <c r="AK18" s="87"/>
      <c r="AL18" s="91"/>
      <c r="AM18" s="91"/>
      <c r="AN18" s="90"/>
      <c r="AO18" s="66"/>
      <c r="AP18" s="67"/>
      <c r="AQ18" s="92"/>
    </row>
    <row r="19" spans="1:43" s="4" customFormat="1" ht="20">
      <c r="A19" s="3"/>
      <c r="B19" s="65"/>
      <c r="C19" s="122"/>
      <c r="D19" s="182"/>
      <c r="E19" s="65"/>
      <c r="F19" s="122"/>
      <c r="G19" s="223"/>
      <c r="H19" s="182"/>
      <c r="I19" s="182"/>
      <c r="J19" s="65"/>
      <c r="K19" s="122"/>
      <c r="L19" s="168"/>
      <c r="M19" s="65"/>
      <c r="N19" s="122"/>
      <c r="O19" s="223"/>
      <c r="P19" s="182"/>
      <c r="Q19" s="182"/>
      <c r="R19" s="65"/>
      <c r="S19" s="122"/>
      <c r="T19" s="168"/>
      <c r="U19" s="65"/>
      <c r="V19" s="122"/>
      <c r="W19" s="223"/>
      <c r="X19" s="182"/>
      <c r="Y19" s="182"/>
      <c r="Z19" s="65"/>
      <c r="AA19" s="122"/>
      <c r="AB19" s="168"/>
      <c r="AC19" s="65"/>
      <c r="AD19" s="122"/>
      <c r="AE19" s="223"/>
      <c r="AF19" s="91"/>
      <c r="AG19" s="87"/>
      <c r="AH19" s="66"/>
      <c r="AI19" s="67"/>
      <c r="AJ19" s="91"/>
      <c r="AK19" s="87"/>
      <c r="AL19" s="91"/>
      <c r="AM19" s="91"/>
      <c r="AN19" s="87"/>
      <c r="AO19" s="66"/>
      <c r="AP19" s="67"/>
      <c r="AQ19" s="92"/>
    </row>
    <row r="20" spans="1:43" s="4" customFormat="1" ht="20">
      <c r="A20" s="74" t="s">
        <v>142</v>
      </c>
      <c r="B20" s="65"/>
      <c r="C20" s="122"/>
      <c r="D20" s="182"/>
      <c r="E20" s="65"/>
      <c r="F20" s="122"/>
      <c r="G20" s="223"/>
      <c r="H20" s="182"/>
      <c r="I20" s="182"/>
      <c r="J20" s="65"/>
      <c r="K20" s="122"/>
      <c r="L20" s="168"/>
      <c r="M20" s="65"/>
      <c r="N20" s="122"/>
      <c r="O20" s="223"/>
      <c r="P20" s="182"/>
      <c r="Q20" s="182"/>
      <c r="R20" s="65"/>
      <c r="S20" s="122"/>
      <c r="T20" s="168"/>
      <c r="U20" s="65"/>
      <c r="V20" s="122"/>
      <c r="W20" s="223"/>
      <c r="X20" s="182"/>
      <c r="Y20" s="182"/>
      <c r="Z20" s="65"/>
      <c r="AA20" s="122"/>
      <c r="AB20" s="168"/>
      <c r="AC20" s="65"/>
      <c r="AD20" s="122"/>
      <c r="AE20" s="223"/>
      <c r="AF20" s="91"/>
      <c r="AG20" s="87"/>
      <c r="AH20" s="66"/>
      <c r="AI20" s="67"/>
      <c r="AJ20" s="91"/>
      <c r="AK20" s="87"/>
      <c r="AL20" s="91"/>
      <c r="AM20" s="91"/>
      <c r="AN20" s="87"/>
      <c r="AO20" s="66"/>
      <c r="AP20" s="67"/>
      <c r="AQ20" s="92"/>
    </row>
    <row r="21" spans="1:43" s="4" customFormat="1" ht="21" customHeight="1">
      <c r="A21" s="25" t="s">
        <v>26</v>
      </c>
      <c r="B21" s="65"/>
      <c r="C21" s="122"/>
      <c r="D21" s="168"/>
      <c r="E21" s="65">
        <v>3.59</v>
      </c>
      <c r="F21" s="122" t="s">
        <v>103</v>
      </c>
      <c r="G21" s="222" t="s">
        <v>196</v>
      </c>
      <c r="H21" s="168"/>
      <c r="I21" s="168"/>
      <c r="J21" s="65"/>
      <c r="K21" s="122"/>
      <c r="L21" s="168"/>
      <c r="M21" s="65">
        <v>3.82</v>
      </c>
      <c r="N21" s="122" t="s">
        <v>103</v>
      </c>
      <c r="O21" s="222" t="s">
        <v>197</v>
      </c>
      <c r="P21" s="168"/>
      <c r="Q21" s="168"/>
      <c r="R21" s="65"/>
      <c r="S21" s="122"/>
      <c r="T21" s="168"/>
      <c r="U21" s="65">
        <v>3.48</v>
      </c>
      <c r="V21" s="122" t="s">
        <v>103</v>
      </c>
      <c r="W21" s="222" t="s">
        <v>198</v>
      </c>
      <c r="X21" s="168"/>
      <c r="Y21" s="168"/>
      <c r="Z21" s="65"/>
      <c r="AA21" s="122"/>
      <c r="AB21" s="168"/>
      <c r="AC21" s="65">
        <v>2.17</v>
      </c>
      <c r="AD21" s="122" t="s">
        <v>103</v>
      </c>
      <c r="AE21" s="222" t="s">
        <v>199</v>
      </c>
      <c r="AF21" s="91"/>
      <c r="AG21" s="87"/>
      <c r="AH21" s="66"/>
      <c r="AI21" s="67"/>
      <c r="AJ21" s="91"/>
      <c r="AK21" s="87"/>
      <c r="AL21" s="91"/>
      <c r="AM21" s="91"/>
      <c r="AN21" s="87"/>
      <c r="AO21" s="66"/>
      <c r="AP21" s="67"/>
      <c r="AQ21" s="92"/>
    </row>
    <row r="22" spans="1:43" s="4" customFormat="1" ht="23" customHeight="1">
      <c r="A22" s="25" t="s">
        <v>27</v>
      </c>
      <c r="B22" s="65"/>
      <c r="C22" s="122"/>
      <c r="D22" s="168"/>
      <c r="E22" s="65">
        <v>3.46</v>
      </c>
      <c r="F22" s="122" t="s">
        <v>103</v>
      </c>
      <c r="G22" s="222" t="s">
        <v>200</v>
      </c>
      <c r="H22" s="168"/>
      <c r="I22" s="168"/>
      <c r="J22" s="65"/>
      <c r="K22" s="122"/>
      <c r="L22" s="168"/>
      <c r="M22" s="65">
        <v>3.62</v>
      </c>
      <c r="N22" s="122" t="s">
        <v>103</v>
      </c>
      <c r="O22" s="222" t="s">
        <v>201</v>
      </c>
      <c r="P22" s="168"/>
      <c r="Q22" s="168"/>
      <c r="R22" s="65"/>
      <c r="S22" s="122"/>
      <c r="T22" s="168"/>
      <c r="U22" s="65">
        <v>3.53</v>
      </c>
      <c r="V22" s="122" t="s">
        <v>103</v>
      </c>
      <c r="W22" s="222" t="s">
        <v>202</v>
      </c>
      <c r="X22" s="168"/>
      <c r="Y22" s="168"/>
      <c r="Z22" s="65"/>
      <c r="AA22" s="122"/>
      <c r="AB22" s="168"/>
      <c r="AC22" s="65">
        <v>2.87</v>
      </c>
      <c r="AD22" s="122" t="s">
        <v>103</v>
      </c>
      <c r="AE22" s="222" t="s">
        <v>203</v>
      </c>
      <c r="AF22" s="91"/>
      <c r="AG22" s="87"/>
      <c r="AH22" s="66"/>
      <c r="AI22" s="67"/>
      <c r="AJ22" s="91"/>
      <c r="AK22" s="87"/>
      <c r="AL22" s="91"/>
      <c r="AM22" s="91"/>
      <c r="AN22" s="87"/>
      <c r="AO22" s="66"/>
      <c r="AP22" s="67"/>
      <c r="AQ22" s="92"/>
    </row>
    <row r="23" spans="1:43" s="4" customFormat="1" ht="23" customHeight="1">
      <c r="A23" s="25" t="s">
        <v>28</v>
      </c>
      <c r="B23" s="65"/>
      <c r="C23" s="122"/>
      <c r="D23" s="168"/>
      <c r="E23" s="69">
        <v>3</v>
      </c>
      <c r="F23" s="122" t="s">
        <v>103</v>
      </c>
      <c r="G23" s="222" t="s">
        <v>204</v>
      </c>
      <c r="H23" s="168"/>
      <c r="I23" s="168"/>
      <c r="J23" s="65"/>
      <c r="K23" s="122"/>
      <c r="L23" s="168"/>
      <c r="M23" s="69">
        <v>3.1</v>
      </c>
      <c r="N23" s="122" t="s">
        <v>103</v>
      </c>
      <c r="O23" s="222" t="s">
        <v>205</v>
      </c>
      <c r="P23" s="168"/>
      <c r="Q23" s="168"/>
      <c r="R23" s="65"/>
      <c r="S23" s="122"/>
      <c r="T23" s="168"/>
      <c r="U23" s="65">
        <v>2.95</v>
      </c>
      <c r="V23" s="122" t="s">
        <v>103</v>
      </c>
      <c r="W23" s="222" t="s">
        <v>206</v>
      </c>
      <c r="X23" s="168"/>
      <c r="Y23" s="168"/>
      <c r="Z23" s="65"/>
      <c r="AA23" s="122"/>
      <c r="AB23" s="168"/>
      <c r="AC23" s="65">
        <v>2.62</v>
      </c>
      <c r="AD23" s="122" t="s">
        <v>103</v>
      </c>
      <c r="AE23" s="222" t="s">
        <v>207</v>
      </c>
      <c r="AF23" s="91"/>
      <c r="AG23" s="87"/>
      <c r="AH23" s="66"/>
      <c r="AI23" s="67"/>
      <c r="AJ23" s="91"/>
      <c r="AK23" s="87"/>
      <c r="AL23" s="91"/>
      <c r="AM23" s="91"/>
      <c r="AN23" s="87"/>
      <c r="AO23" s="66"/>
      <c r="AP23" s="67"/>
      <c r="AQ23" s="92"/>
    </row>
    <row r="24" spans="1:43" s="4" customFormat="1" ht="21" customHeight="1">
      <c r="A24" s="25" t="s">
        <v>29</v>
      </c>
      <c r="B24" s="65"/>
      <c r="C24" s="122"/>
      <c r="D24" s="168"/>
      <c r="E24" s="65">
        <v>2.2200000000000002</v>
      </c>
      <c r="F24" s="122" t="s">
        <v>103</v>
      </c>
      <c r="G24" s="222" t="s">
        <v>208</v>
      </c>
      <c r="H24" s="168"/>
      <c r="I24" s="168"/>
      <c r="J24" s="65"/>
      <c r="K24" s="122"/>
      <c r="L24" s="168"/>
      <c r="M24" s="65">
        <v>2.19</v>
      </c>
      <c r="N24" s="122" t="s">
        <v>103</v>
      </c>
      <c r="O24" s="222" t="s">
        <v>209</v>
      </c>
      <c r="P24" s="168"/>
      <c r="Q24" s="168"/>
      <c r="R24" s="65"/>
      <c r="S24" s="122"/>
      <c r="T24" s="168"/>
      <c r="U24" s="69">
        <v>2.2999999999999998</v>
      </c>
      <c r="V24" s="122" t="s">
        <v>103</v>
      </c>
      <c r="W24" s="222" t="s">
        <v>210</v>
      </c>
      <c r="X24" s="168"/>
      <c r="Y24" s="168"/>
      <c r="Z24" s="65"/>
      <c r="AA24" s="122"/>
      <c r="AB24" s="168"/>
      <c r="AC24" s="65">
        <v>2.41</v>
      </c>
      <c r="AD24" s="122" t="s">
        <v>103</v>
      </c>
      <c r="AE24" s="222" t="s">
        <v>211</v>
      </c>
      <c r="AF24" s="91"/>
      <c r="AG24" s="90"/>
      <c r="AH24" s="66"/>
      <c r="AI24" s="67"/>
      <c r="AJ24" s="91"/>
      <c r="AK24" s="87"/>
      <c r="AL24" s="91"/>
      <c r="AM24" s="91"/>
      <c r="AN24" s="87"/>
      <c r="AO24" s="66"/>
      <c r="AP24" s="67"/>
      <c r="AQ24" s="92"/>
    </row>
    <row r="25" spans="1:43" s="4" customFormat="1" ht="20">
      <c r="A25" s="3"/>
      <c r="B25" s="65"/>
      <c r="C25" s="122"/>
      <c r="D25" s="182"/>
      <c r="E25" s="65"/>
      <c r="F25" s="122"/>
      <c r="G25" s="223"/>
      <c r="H25" s="182"/>
      <c r="I25" s="182"/>
      <c r="J25" s="65"/>
      <c r="K25" s="122"/>
      <c r="L25" s="168"/>
      <c r="M25" s="65"/>
      <c r="N25" s="122"/>
      <c r="O25" s="223"/>
      <c r="P25" s="182"/>
      <c r="Q25" s="182"/>
      <c r="R25" s="65"/>
      <c r="S25" s="122"/>
      <c r="T25" s="168"/>
      <c r="U25" s="65"/>
      <c r="V25" s="122"/>
      <c r="W25" s="223"/>
      <c r="X25" s="182"/>
      <c r="Y25" s="182"/>
      <c r="Z25" s="65"/>
      <c r="AA25" s="122"/>
      <c r="AB25" s="168"/>
      <c r="AC25" s="65"/>
      <c r="AD25" s="122"/>
      <c r="AE25" s="223"/>
      <c r="AF25" s="91"/>
      <c r="AG25" s="87"/>
      <c r="AH25" s="66"/>
      <c r="AI25" s="67"/>
      <c r="AJ25" s="91"/>
      <c r="AK25" s="87"/>
      <c r="AL25" s="91"/>
      <c r="AM25" s="91"/>
      <c r="AN25" s="87"/>
      <c r="AO25" s="66"/>
      <c r="AP25" s="67"/>
      <c r="AQ25" s="92"/>
    </row>
    <row r="26" spans="1:43" s="4" customFormat="1" ht="20">
      <c r="A26" s="3" t="s">
        <v>143</v>
      </c>
      <c r="B26" s="65"/>
      <c r="C26" s="122"/>
      <c r="D26" s="182"/>
      <c r="E26" s="65"/>
      <c r="F26" s="122"/>
      <c r="G26" s="223"/>
      <c r="H26" s="182"/>
      <c r="I26" s="182"/>
      <c r="J26" s="65"/>
      <c r="K26" s="122"/>
      <c r="L26" s="168"/>
      <c r="M26" s="65"/>
      <c r="N26" s="122"/>
      <c r="O26" s="223"/>
      <c r="P26" s="182"/>
      <c r="Q26" s="182"/>
      <c r="R26" s="65"/>
      <c r="S26" s="122"/>
      <c r="T26" s="168"/>
      <c r="U26" s="65"/>
      <c r="V26" s="122"/>
      <c r="W26" s="223"/>
      <c r="X26" s="182"/>
      <c r="Y26" s="182"/>
      <c r="Z26" s="65"/>
      <c r="AA26" s="122"/>
      <c r="AB26" s="168"/>
      <c r="AC26" s="65"/>
      <c r="AD26" s="122"/>
      <c r="AE26" s="223"/>
      <c r="AF26" s="91"/>
      <c r="AG26" s="87"/>
      <c r="AH26" s="66"/>
      <c r="AI26" s="67"/>
      <c r="AJ26" s="91"/>
      <c r="AK26" s="87"/>
      <c r="AL26" s="91"/>
      <c r="AM26" s="91"/>
      <c r="AN26" s="87"/>
      <c r="AO26" s="66"/>
      <c r="AP26" s="67"/>
      <c r="AQ26" s="92"/>
    </row>
    <row r="27" spans="1:43" s="4" customFormat="1" ht="21" customHeight="1">
      <c r="A27" s="25" t="s">
        <v>34</v>
      </c>
      <c r="B27" s="65"/>
      <c r="C27" s="122"/>
      <c r="D27" s="168"/>
      <c r="E27" s="69">
        <v>1.7</v>
      </c>
      <c r="F27" s="122" t="s">
        <v>103</v>
      </c>
      <c r="G27" s="222" t="s">
        <v>212</v>
      </c>
      <c r="H27" s="168"/>
      <c r="I27" s="168"/>
      <c r="J27" s="65"/>
      <c r="K27" s="122"/>
      <c r="L27" s="168"/>
      <c r="M27" s="65">
        <v>1.74</v>
      </c>
      <c r="N27" s="122" t="s">
        <v>103</v>
      </c>
      <c r="O27" s="222" t="s">
        <v>213</v>
      </c>
      <c r="P27" s="168"/>
      <c r="Q27" s="168"/>
      <c r="R27" s="65"/>
      <c r="S27" s="122"/>
      <c r="T27" s="168"/>
      <c r="U27" s="65">
        <v>1.65</v>
      </c>
      <c r="V27" s="122" t="s">
        <v>103</v>
      </c>
      <c r="W27" s="222" t="s">
        <v>214</v>
      </c>
      <c r="X27" s="168"/>
      <c r="Y27" s="168"/>
      <c r="Z27" s="65"/>
      <c r="AA27" s="122"/>
      <c r="AB27" s="168"/>
      <c r="AC27" s="65">
        <v>1.46</v>
      </c>
      <c r="AD27" s="122" t="s">
        <v>103</v>
      </c>
      <c r="AE27" s="222" t="s">
        <v>215</v>
      </c>
      <c r="AF27" s="91"/>
      <c r="AG27" s="87"/>
      <c r="AH27" s="66"/>
      <c r="AI27" s="67"/>
      <c r="AJ27" s="91"/>
      <c r="AK27" s="87"/>
      <c r="AL27" s="91"/>
      <c r="AM27" s="91"/>
      <c r="AN27" s="87"/>
      <c r="AO27" s="66"/>
      <c r="AP27" s="67"/>
      <c r="AQ27" s="92"/>
    </row>
    <row r="28" spans="1:43" s="4" customFormat="1" ht="22" customHeight="1">
      <c r="A28" s="25" t="s">
        <v>35</v>
      </c>
      <c r="B28" s="65"/>
      <c r="C28" s="122"/>
      <c r="D28" s="168"/>
      <c r="E28" s="65">
        <v>1.95</v>
      </c>
      <c r="F28" s="122" t="s">
        <v>103</v>
      </c>
      <c r="G28" s="222" t="s">
        <v>216</v>
      </c>
      <c r="H28" s="168"/>
      <c r="I28" s="168"/>
      <c r="J28" s="65"/>
      <c r="K28" s="122"/>
      <c r="L28" s="168"/>
      <c r="M28" s="65">
        <v>1.82</v>
      </c>
      <c r="N28" s="122" t="s">
        <v>108</v>
      </c>
      <c r="O28" s="222" t="s">
        <v>217</v>
      </c>
      <c r="P28" s="168"/>
      <c r="Q28" s="168"/>
      <c r="R28" s="65"/>
      <c r="S28" s="122"/>
      <c r="T28" s="168"/>
      <c r="U28" s="65">
        <v>2.0099999999999998</v>
      </c>
      <c r="V28" s="122" t="s">
        <v>103</v>
      </c>
      <c r="W28" s="222" t="s">
        <v>218</v>
      </c>
      <c r="X28" s="168"/>
      <c r="Y28" s="168"/>
      <c r="Z28" s="65"/>
      <c r="AA28" s="122"/>
      <c r="AB28" s="168"/>
      <c r="AC28" s="65">
        <v>1.58</v>
      </c>
      <c r="AD28" s="122" t="s">
        <v>94</v>
      </c>
      <c r="AE28" s="222" t="s">
        <v>219</v>
      </c>
      <c r="AF28" s="91"/>
      <c r="AG28" s="87"/>
      <c r="AH28" s="66"/>
      <c r="AI28" s="67"/>
      <c r="AJ28" s="91"/>
      <c r="AK28" s="87"/>
      <c r="AL28" s="91"/>
      <c r="AM28" s="91"/>
      <c r="AN28" s="87"/>
      <c r="AO28" s="66"/>
      <c r="AP28" s="67"/>
      <c r="AQ28" s="92"/>
    </row>
    <row r="29" spans="1:43" s="4" customFormat="1" ht="20" customHeight="1">
      <c r="A29" s="25" t="s">
        <v>36</v>
      </c>
      <c r="B29" s="65"/>
      <c r="C29" s="122"/>
      <c r="D29" s="168"/>
      <c r="E29" s="65">
        <v>2.46</v>
      </c>
      <c r="F29" s="122" t="s">
        <v>103</v>
      </c>
      <c r="G29" s="222" t="s">
        <v>220</v>
      </c>
      <c r="H29" s="168"/>
      <c r="I29" s="168"/>
      <c r="J29" s="65"/>
      <c r="K29" s="122"/>
      <c r="L29" s="168"/>
      <c r="M29" s="65">
        <v>2.42</v>
      </c>
      <c r="N29" s="122" t="s">
        <v>103</v>
      </c>
      <c r="O29" s="222" t="s">
        <v>221</v>
      </c>
      <c r="P29" s="168"/>
      <c r="Q29" s="168"/>
      <c r="R29" s="65"/>
      <c r="S29" s="122"/>
      <c r="T29" s="168"/>
      <c r="U29" s="65">
        <v>2.5499999999999998</v>
      </c>
      <c r="V29" s="122" t="s">
        <v>103</v>
      </c>
      <c r="W29" s="222" t="s">
        <v>222</v>
      </c>
      <c r="X29" s="168"/>
      <c r="Y29" s="168"/>
      <c r="Z29" s="65"/>
      <c r="AA29" s="122"/>
      <c r="AB29" s="168"/>
      <c r="AC29" s="65">
        <v>2.0499999999999998</v>
      </c>
      <c r="AD29" s="122" t="s">
        <v>103</v>
      </c>
      <c r="AE29" s="222" t="s">
        <v>223</v>
      </c>
      <c r="AF29" s="91"/>
      <c r="AG29" s="87"/>
      <c r="AH29" s="66"/>
      <c r="AI29" s="67"/>
      <c r="AJ29" s="91"/>
      <c r="AK29" s="87"/>
      <c r="AL29" s="91"/>
      <c r="AM29" s="91"/>
      <c r="AN29" s="87"/>
      <c r="AO29" s="66"/>
      <c r="AP29" s="67"/>
      <c r="AQ29" s="92"/>
    </row>
    <row r="30" spans="1:43" s="4" customFormat="1" ht="20" customHeight="1">
      <c r="A30" s="25" t="s">
        <v>37</v>
      </c>
      <c r="B30" s="65"/>
      <c r="C30" s="122"/>
      <c r="D30" s="168"/>
      <c r="E30" s="65">
        <v>3.61</v>
      </c>
      <c r="F30" s="122" t="s">
        <v>103</v>
      </c>
      <c r="G30" s="222" t="s">
        <v>224</v>
      </c>
      <c r="H30" s="168"/>
      <c r="I30" s="168"/>
      <c r="J30" s="65"/>
      <c r="K30" s="122"/>
      <c r="L30" s="168"/>
      <c r="M30" s="65">
        <v>3.04</v>
      </c>
      <c r="N30" s="122" t="s">
        <v>103</v>
      </c>
      <c r="O30" s="222" t="s">
        <v>225</v>
      </c>
      <c r="P30" s="168"/>
      <c r="Q30" s="168"/>
      <c r="R30" s="65"/>
      <c r="S30" s="122"/>
      <c r="T30" s="168"/>
      <c r="U30" s="65">
        <v>4.16</v>
      </c>
      <c r="V30" s="122" t="s">
        <v>103</v>
      </c>
      <c r="W30" s="222" t="s">
        <v>226</v>
      </c>
      <c r="X30" s="168"/>
      <c r="Y30" s="168"/>
      <c r="Z30" s="65"/>
      <c r="AA30" s="122"/>
      <c r="AB30" s="168"/>
      <c r="AC30" s="65">
        <v>2.59</v>
      </c>
      <c r="AD30" s="122" t="s">
        <v>103</v>
      </c>
      <c r="AE30" s="222" t="s">
        <v>227</v>
      </c>
      <c r="AF30" s="91"/>
      <c r="AG30" s="87"/>
      <c r="AH30" s="66"/>
      <c r="AI30" s="67"/>
      <c r="AJ30" s="91"/>
      <c r="AK30" s="87"/>
      <c r="AL30" s="91"/>
      <c r="AM30" s="91"/>
      <c r="AN30" s="87"/>
      <c r="AO30" s="66"/>
      <c r="AP30" s="67"/>
      <c r="AQ30" s="92"/>
    </row>
    <row r="31" spans="1:43" s="4" customFormat="1" ht="21" customHeight="1">
      <c r="A31" s="25"/>
      <c r="B31" s="65"/>
      <c r="C31" s="122"/>
      <c r="D31" s="182"/>
      <c r="E31" s="65"/>
      <c r="F31" s="122"/>
      <c r="G31" s="224"/>
      <c r="H31" s="183"/>
      <c r="I31" s="183"/>
      <c r="J31" s="65"/>
      <c r="K31" s="122"/>
      <c r="L31" s="168"/>
      <c r="M31" s="65"/>
      <c r="N31" s="122"/>
      <c r="O31" s="223"/>
      <c r="P31" s="182"/>
      <c r="Q31" s="182"/>
      <c r="R31" s="65"/>
      <c r="S31" s="122"/>
      <c r="T31" s="168"/>
      <c r="U31" s="65"/>
      <c r="V31" s="122"/>
      <c r="W31" s="223"/>
      <c r="X31" s="182"/>
      <c r="Y31" s="182"/>
      <c r="Z31" s="65"/>
      <c r="AA31" s="122"/>
      <c r="AB31" s="168"/>
      <c r="AC31" s="65"/>
      <c r="AD31" s="122"/>
      <c r="AE31" s="223"/>
      <c r="AF31" s="91"/>
      <c r="AG31" s="87"/>
      <c r="AH31" s="66"/>
      <c r="AI31" s="67"/>
      <c r="AJ31" s="91"/>
      <c r="AK31" s="87"/>
      <c r="AL31" s="91"/>
      <c r="AM31" s="91"/>
      <c r="AN31" s="87"/>
      <c r="AO31" s="66"/>
      <c r="AP31" s="67"/>
      <c r="AQ31" s="92"/>
    </row>
    <row r="32" spans="1:43" s="4" customFormat="1" ht="20">
      <c r="A32" s="3" t="s">
        <v>144</v>
      </c>
      <c r="B32" s="65"/>
      <c r="C32" s="122"/>
      <c r="D32" s="182"/>
      <c r="E32" s="65"/>
      <c r="F32" s="122"/>
      <c r="G32" s="223"/>
      <c r="H32" s="182"/>
      <c r="I32" s="182"/>
      <c r="J32" s="65"/>
      <c r="K32" s="122"/>
      <c r="L32" s="168"/>
      <c r="M32" s="65"/>
      <c r="N32" s="122"/>
      <c r="O32" s="223"/>
      <c r="P32" s="182"/>
      <c r="Q32" s="182"/>
      <c r="R32" s="65"/>
      <c r="S32" s="122"/>
      <c r="T32" s="168"/>
      <c r="U32" s="65"/>
      <c r="V32" s="122"/>
      <c r="W32" s="223"/>
      <c r="X32" s="182"/>
      <c r="Y32" s="182"/>
      <c r="Z32" s="65"/>
      <c r="AA32" s="122"/>
      <c r="AB32" s="168"/>
      <c r="AC32" s="65"/>
      <c r="AD32" s="122"/>
      <c r="AE32" s="223"/>
      <c r="AF32" s="91"/>
      <c r="AG32" s="87"/>
      <c r="AH32" s="66"/>
      <c r="AI32" s="67"/>
      <c r="AJ32" s="91"/>
      <c r="AK32" s="87"/>
      <c r="AL32" s="91"/>
      <c r="AM32" s="91"/>
      <c r="AN32" s="87"/>
      <c r="AO32" s="66"/>
      <c r="AP32" s="67"/>
      <c r="AQ32" s="92"/>
    </row>
    <row r="33" spans="1:43" s="4" customFormat="1" ht="20">
      <c r="A33" s="25" t="s">
        <v>40</v>
      </c>
      <c r="B33" s="65"/>
      <c r="C33" s="122"/>
      <c r="D33" s="168"/>
      <c r="E33" s="65">
        <v>1.27</v>
      </c>
      <c r="F33" s="122" t="s">
        <v>108</v>
      </c>
      <c r="G33" s="222" t="s">
        <v>228</v>
      </c>
      <c r="H33" s="168"/>
      <c r="I33" s="168"/>
      <c r="J33" s="65"/>
      <c r="K33" s="122"/>
      <c r="L33" s="168"/>
      <c r="M33" s="65">
        <v>1.52</v>
      </c>
      <c r="N33" s="122" t="s">
        <v>103</v>
      </c>
      <c r="O33" s="222" t="s">
        <v>229</v>
      </c>
      <c r="P33" s="168"/>
      <c r="Q33" s="168"/>
      <c r="R33" s="65"/>
      <c r="S33" s="122"/>
      <c r="T33" s="168"/>
      <c r="U33" s="65">
        <v>1.05</v>
      </c>
      <c r="V33" s="122"/>
      <c r="W33" s="222" t="s">
        <v>230</v>
      </c>
      <c r="X33" s="168"/>
      <c r="Y33" s="168"/>
      <c r="Z33" s="65"/>
      <c r="AA33" s="122"/>
      <c r="AB33" s="168"/>
      <c r="AC33" s="65">
        <v>1.07</v>
      </c>
      <c r="AD33" s="122"/>
      <c r="AE33" s="222" t="s">
        <v>231</v>
      </c>
      <c r="AF33" s="91"/>
      <c r="AG33" s="87"/>
      <c r="AH33" s="66"/>
      <c r="AI33" s="67"/>
      <c r="AJ33" s="91"/>
      <c r="AK33" s="87"/>
      <c r="AL33" s="91"/>
      <c r="AM33" s="91"/>
      <c r="AN33" s="87"/>
      <c r="AO33" s="66"/>
      <c r="AP33" s="67"/>
      <c r="AQ33" s="92"/>
    </row>
    <row r="34" spans="1:43" s="4" customFormat="1" ht="20">
      <c r="A34" s="25" t="s">
        <v>41</v>
      </c>
      <c r="B34" s="65"/>
      <c r="C34" s="122"/>
      <c r="D34" s="168"/>
      <c r="E34" s="65">
        <v>1.06</v>
      </c>
      <c r="F34" s="122"/>
      <c r="G34" s="222" t="s">
        <v>232</v>
      </c>
      <c r="H34" s="168"/>
      <c r="I34" s="168"/>
      <c r="J34" s="65"/>
      <c r="K34" s="122"/>
      <c r="L34" s="168"/>
      <c r="M34" s="65">
        <v>1.32</v>
      </c>
      <c r="N34" s="122" t="s">
        <v>108</v>
      </c>
      <c r="O34" s="222" t="s">
        <v>233</v>
      </c>
      <c r="P34" s="168"/>
      <c r="Q34" s="168"/>
      <c r="R34" s="65"/>
      <c r="S34" s="122"/>
      <c r="T34" s="168"/>
      <c r="U34" s="65">
        <v>0.84</v>
      </c>
      <c r="V34" s="122"/>
      <c r="W34" s="222" t="s">
        <v>234</v>
      </c>
      <c r="X34" s="168"/>
      <c r="Y34" s="168"/>
      <c r="Z34" s="65"/>
      <c r="AA34" s="122"/>
      <c r="AB34" s="168"/>
      <c r="AC34" s="65">
        <v>0.94</v>
      </c>
      <c r="AD34" s="122"/>
      <c r="AE34" s="222" t="s">
        <v>235</v>
      </c>
      <c r="AF34" s="91"/>
      <c r="AG34" s="87"/>
      <c r="AH34" s="66"/>
      <c r="AI34" s="67"/>
      <c r="AJ34" s="91"/>
      <c r="AK34" s="87"/>
      <c r="AL34" s="91"/>
      <c r="AM34" s="91"/>
      <c r="AN34" s="87"/>
      <c r="AO34" s="66"/>
      <c r="AP34" s="67"/>
      <c r="AQ34" s="92"/>
    </row>
    <row r="35" spans="1:43" s="4" customFormat="1" ht="20">
      <c r="A35" s="25" t="s">
        <v>42</v>
      </c>
      <c r="B35" s="65"/>
      <c r="C35" s="122"/>
      <c r="D35" s="168"/>
      <c r="E35" s="65">
        <v>1.1499999999999999</v>
      </c>
      <c r="F35" s="122" t="s">
        <v>94</v>
      </c>
      <c r="G35" s="222" t="s">
        <v>236</v>
      </c>
      <c r="H35" s="168"/>
      <c r="I35" s="168"/>
      <c r="J35" s="65"/>
      <c r="K35" s="122"/>
      <c r="L35" s="168"/>
      <c r="M35" s="65">
        <v>1.34</v>
      </c>
      <c r="N35" s="122" t="s">
        <v>108</v>
      </c>
      <c r="O35" s="222" t="s">
        <v>237</v>
      </c>
      <c r="P35" s="168"/>
      <c r="Q35" s="168"/>
      <c r="R35" s="65"/>
      <c r="S35" s="122"/>
      <c r="T35" s="168"/>
      <c r="U35" s="65">
        <v>1.01</v>
      </c>
      <c r="V35" s="122"/>
      <c r="W35" s="222" t="s">
        <v>238</v>
      </c>
      <c r="X35" s="168"/>
      <c r="Y35" s="168"/>
      <c r="Z35" s="65"/>
      <c r="AA35" s="122"/>
      <c r="AB35" s="168"/>
      <c r="AC35" s="65">
        <v>1.21</v>
      </c>
      <c r="AD35" s="122"/>
      <c r="AE35" s="222" t="s">
        <v>239</v>
      </c>
      <c r="AF35" s="91"/>
      <c r="AG35" s="87"/>
      <c r="AH35" s="66"/>
      <c r="AI35" s="67"/>
      <c r="AJ35" s="91"/>
      <c r="AK35" s="87"/>
      <c r="AL35" s="91"/>
      <c r="AM35" s="91"/>
      <c r="AN35" s="87"/>
      <c r="AO35" s="66"/>
      <c r="AP35" s="67"/>
      <c r="AQ35" s="92"/>
    </row>
    <row r="36" spans="1:43" s="4" customFormat="1" ht="20">
      <c r="A36" s="25" t="s">
        <v>44</v>
      </c>
      <c r="B36" s="65"/>
      <c r="C36" s="122"/>
      <c r="D36" s="168"/>
      <c r="E36" s="65">
        <v>1.03</v>
      </c>
      <c r="F36" s="122"/>
      <c r="G36" s="222" t="s">
        <v>240</v>
      </c>
      <c r="H36" s="168"/>
      <c r="I36" s="168"/>
      <c r="J36" s="65"/>
      <c r="K36" s="122"/>
      <c r="L36" s="168"/>
      <c r="M36" s="65">
        <v>0.89</v>
      </c>
      <c r="N36" s="122"/>
      <c r="O36" s="222" t="s">
        <v>241</v>
      </c>
      <c r="P36" s="168"/>
      <c r="Q36" s="168"/>
      <c r="R36" s="65"/>
      <c r="S36" s="122"/>
      <c r="T36" s="168"/>
      <c r="U36" s="65">
        <v>1.1200000000000001</v>
      </c>
      <c r="V36" s="122"/>
      <c r="W36" s="222" t="s">
        <v>242</v>
      </c>
      <c r="X36" s="168"/>
      <c r="Y36" s="168"/>
      <c r="Z36" s="65"/>
      <c r="AA36" s="122"/>
      <c r="AB36" s="168"/>
      <c r="AC36" s="65">
        <v>1.26</v>
      </c>
      <c r="AD36" s="122"/>
      <c r="AE36" s="222" t="s">
        <v>243</v>
      </c>
      <c r="AF36" s="91"/>
      <c r="AG36" s="87"/>
      <c r="AH36" s="66"/>
      <c r="AI36" s="67"/>
      <c r="AJ36" s="91"/>
      <c r="AK36" s="87"/>
      <c r="AL36" s="91"/>
      <c r="AM36" s="91"/>
      <c r="AN36" s="87"/>
      <c r="AO36" s="66"/>
      <c r="AP36" s="67"/>
      <c r="AQ36" s="92"/>
    </row>
    <row r="37" spans="1:43" s="4" customFormat="1" ht="20">
      <c r="A37" s="3"/>
      <c r="B37" s="65"/>
      <c r="C37" s="122"/>
      <c r="D37" s="182"/>
      <c r="E37" s="65"/>
      <c r="F37" s="122"/>
      <c r="G37" s="223"/>
      <c r="H37" s="182"/>
      <c r="I37" s="182"/>
      <c r="J37" s="65"/>
      <c r="K37" s="122"/>
      <c r="L37" s="168"/>
      <c r="M37" s="65"/>
      <c r="N37" s="122"/>
      <c r="O37" s="223"/>
      <c r="P37" s="182"/>
      <c r="Q37" s="182"/>
      <c r="R37" s="65"/>
      <c r="S37" s="122"/>
      <c r="T37" s="168"/>
      <c r="U37" s="65"/>
      <c r="V37" s="122"/>
      <c r="W37" s="223"/>
      <c r="X37" s="182"/>
      <c r="Y37" s="182"/>
      <c r="Z37" s="65"/>
      <c r="AA37" s="122"/>
      <c r="AB37" s="168"/>
      <c r="AC37" s="65"/>
      <c r="AD37" s="122"/>
      <c r="AE37" s="223"/>
      <c r="AF37" s="91"/>
      <c r="AG37" s="87"/>
      <c r="AH37" s="66"/>
      <c r="AI37" s="67"/>
      <c r="AJ37" s="91"/>
      <c r="AK37" s="87"/>
      <c r="AL37" s="91"/>
      <c r="AM37" s="91"/>
      <c r="AN37" s="87"/>
      <c r="AO37" s="66"/>
      <c r="AP37" s="67"/>
      <c r="AQ37" s="92"/>
    </row>
    <row r="38" spans="1:43" s="4" customFormat="1" ht="20">
      <c r="A38" s="3" t="s">
        <v>145</v>
      </c>
      <c r="B38" s="65"/>
      <c r="C38" s="122"/>
      <c r="D38" s="182"/>
      <c r="E38" s="65"/>
      <c r="F38" s="122"/>
      <c r="G38" s="223"/>
      <c r="H38" s="182"/>
      <c r="I38" s="182"/>
      <c r="J38" s="65"/>
      <c r="K38" s="122"/>
      <c r="L38" s="168"/>
      <c r="M38" s="65"/>
      <c r="N38" s="122"/>
      <c r="O38" s="223"/>
      <c r="P38" s="182"/>
      <c r="Q38" s="182"/>
      <c r="R38" s="65"/>
      <c r="S38" s="122"/>
      <c r="T38" s="168"/>
      <c r="U38" s="65"/>
      <c r="V38" s="122"/>
      <c r="W38" s="223"/>
      <c r="X38" s="182"/>
      <c r="Y38" s="182"/>
      <c r="Z38" s="65"/>
      <c r="AA38" s="122"/>
      <c r="AB38" s="168"/>
      <c r="AC38" s="65"/>
      <c r="AD38" s="122"/>
      <c r="AE38" s="223"/>
      <c r="AF38" s="91"/>
      <c r="AG38" s="87"/>
      <c r="AH38" s="66"/>
      <c r="AI38" s="67"/>
      <c r="AJ38" s="91"/>
      <c r="AK38" s="87"/>
      <c r="AL38" s="91"/>
      <c r="AM38" s="91"/>
      <c r="AN38" s="87"/>
      <c r="AO38" s="66"/>
      <c r="AP38" s="67"/>
      <c r="AQ38" s="92"/>
    </row>
    <row r="39" spans="1:43" s="4" customFormat="1" ht="23" customHeight="1">
      <c r="A39" s="25" t="s">
        <v>47</v>
      </c>
      <c r="B39" s="65"/>
      <c r="C39" s="122"/>
      <c r="D39" s="168"/>
      <c r="E39" s="65">
        <v>2.16</v>
      </c>
      <c r="F39" s="122" t="s">
        <v>103</v>
      </c>
      <c r="G39" s="222" t="s">
        <v>244</v>
      </c>
      <c r="H39" s="168"/>
      <c r="I39" s="168"/>
      <c r="J39" s="65"/>
      <c r="K39" s="122"/>
      <c r="L39" s="168"/>
      <c r="M39" s="65">
        <v>2.3199999999999998</v>
      </c>
      <c r="N39" s="122" t="s">
        <v>103</v>
      </c>
      <c r="O39" s="222" t="s">
        <v>245</v>
      </c>
      <c r="P39" s="168"/>
      <c r="Q39" s="168"/>
      <c r="R39" s="65"/>
      <c r="S39" s="122"/>
      <c r="T39" s="168"/>
      <c r="U39" s="65">
        <v>1.92</v>
      </c>
      <c r="V39" s="122" t="s">
        <v>103</v>
      </c>
      <c r="W39" s="222" t="s">
        <v>246</v>
      </c>
      <c r="X39" s="168"/>
      <c r="Y39" s="168"/>
      <c r="Z39" s="65"/>
      <c r="AA39" s="122"/>
      <c r="AB39" s="168"/>
      <c r="AC39" s="65">
        <v>1.51</v>
      </c>
      <c r="AD39" s="122" t="s">
        <v>103</v>
      </c>
      <c r="AE39" s="222" t="s">
        <v>247</v>
      </c>
      <c r="AF39" s="91"/>
      <c r="AG39" s="87"/>
      <c r="AH39" s="66"/>
      <c r="AI39" s="67"/>
      <c r="AJ39" s="91"/>
      <c r="AK39" s="87"/>
      <c r="AL39" s="91"/>
      <c r="AM39" s="91"/>
      <c r="AN39" s="87"/>
      <c r="AO39" s="66"/>
      <c r="AP39" s="67"/>
      <c r="AQ39" s="92"/>
    </row>
    <row r="40" spans="1:43" s="4" customFormat="1" ht="20" customHeight="1">
      <c r="A40" s="25" t="s">
        <v>48</v>
      </c>
      <c r="B40" s="65"/>
      <c r="C40" s="122"/>
      <c r="D40" s="168"/>
      <c r="E40" s="65">
        <v>1.54</v>
      </c>
      <c r="F40" s="122" t="s">
        <v>103</v>
      </c>
      <c r="G40" s="222" t="s">
        <v>248</v>
      </c>
      <c r="H40" s="168"/>
      <c r="I40" s="168"/>
      <c r="J40" s="65"/>
      <c r="K40" s="122"/>
      <c r="L40" s="168"/>
      <c r="M40" s="69">
        <v>1.6</v>
      </c>
      <c r="N40" s="122" t="s">
        <v>103</v>
      </c>
      <c r="O40" s="222" t="s">
        <v>249</v>
      </c>
      <c r="P40" s="168"/>
      <c r="Q40" s="168"/>
      <c r="R40" s="65"/>
      <c r="S40" s="122"/>
      <c r="T40" s="168"/>
      <c r="U40" s="65">
        <v>1.52</v>
      </c>
      <c r="V40" s="122" t="s">
        <v>108</v>
      </c>
      <c r="W40" s="222" t="s">
        <v>250</v>
      </c>
      <c r="X40" s="168"/>
      <c r="Y40" s="168"/>
      <c r="Z40" s="65"/>
      <c r="AA40" s="122"/>
      <c r="AB40" s="168"/>
      <c r="AC40" s="65">
        <v>1.1299999999999999</v>
      </c>
      <c r="AD40" s="122"/>
      <c r="AE40" s="222" t="s">
        <v>251</v>
      </c>
      <c r="AF40" s="91"/>
      <c r="AG40" s="87"/>
      <c r="AH40" s="66"/>
      <c r="AI40" s="67"/>
      <c r="AJ40" s="91"/>
      <c r="AK40" s="87"/>
      <c r="AL40" s="91"/>
      <c r="AM40" s="91"/>
      <c r="AN40" s="87"/>
      <c r="AO40" s="66"/>
      <c r="AP40" s="67"/>
      <c r="AQ40" s="92"/>
    </row>
    <row r="41" spans="1:43" s="4" customFormat="1" ht="20" customHeight="1">
      <c r="A41" s="25" t="s">
        <v>49</v>
      </c>
      <c r="B41" s="65"/>
      <c r="C41" s="122"/>
      <c r="D41" s="168"/>
      <c r="E41" s="65">
        <v>1.37</v>
      </c>
      <c r="F41" s="122" t="s">
        <v>103</v>
      </c>
      <c r="G41" s="222" t="s">
        <v>252</v>
      </c>
      <c r="H41" s="168"/>
      <c r="I41" s="168"/>
      <c r="J41" s="65"/>
      <c r="K41" s="122"/>
      <c r="L41" s="168"/>
      <c r="M41" s="65">
        <v>1.38</v>
      </c>
      <c r="N41" s="122" t="s">
        <v>94</v>
      </c>
      <c r="O41" s="222" t="s">
        <v>253</v>
      </c>
      <c r="P41" s="168"/>
      <c r="Q41" s="168"/>
      <c r="R41" s="65"/>
      <c r="S41" s="122"/>
      <c r="T41" s="168"/>
      <c r="U41" s="65">
        <v>1.35</v>
      </c>
      <c r="V41" s="122" t="s">
        <v>94</v>
      </c>
      <c r="W41" s="222" t="s">
        <v>254</v>
      </c>
      <c r="X41" s="168"/>
      <c r="Y41" s="168"/>
      <c r="Z41" s="65"/>
      <c r="AA41" s="122"/>
      <c r="AB41" s="168"/>
      <c r="AC41" s="65">
        <v>1.26</v>
      </c>
      <c r="AD41" s="122"/>
      <c r="AE41" s="222" t="s">
        <v>255</v>
      </c>
      <c r="AF41" s="91"/>
      <c r="AG41" s="87"/>
      <c r="AH41" s="66"/>
      <c r="AI41" s="67"/>
      <c r="AJ41" s="91"/>
      <c r="AK41" s="87"/>
      <c r="AL41" s="91"/>
      <c r="AM41" s="91"/>
      <c r="AN41" s="87"/>
      <c r="AO41" s="66"/>
      <c r="AP41" s="67"/>
      <c r="AQ41" s="92"/>
    </row>
    <row r="42" spans="1:43" s="4" customFormat="1" ht="20">
      <c r="A42" s="25" t="s">
        <v>50</v>
      </c>
      <c r="B42" s="65"/>
      <c r="C42" s="122"/>
      <c r="D42" s="168"/>
      <c r="E42" s="65">
        <v>1.1299999999999999</v>
      </c>
      <c r="F42" s="122"/>
      <c r="G42" s="222" t="s">
        <v>256</v>
      </c>
      <c r="H42" s="168"/>
      <c r="I42" s="168"/>
      <c r="J42" s="65"/>
      <c r="K42" s="122"/>
      <c r="L42" s="168"/>
      <c r="M42" s="69">
        <v>1.1000000000000001</v>
      </c>
      <c r="N42" s="122"/>
      <c r="O42" s="222" t="s">
        <v>257</v>
      </c>
      <c r="P42" s="168"/>
      <c r="Q42" s="168"/>
      <c r="R42" s="65"/>
      <c r="S42" s="122"/>
      <c r="T42" s="168"/>
      <c r="U42" s="65">
        <v>1.18</v>
      </c>
      <c r="V42" s="122"/>
      <c r="W42" s="222" t="s">
        <v>258</v>
      </c>
      <c r="X42" s="168"/>
      <c r="Y42" s="168"/>
      <c r="Z42" s="65"/>
      <c r="AA42" s="122"/>
      <c r="AB42" s="168"/>
      <c r="AC42" s="65">
        <v>1.04</v>
      </c>
      <c r="AD42" s="122"/>
      <c r="AE42" s="222" t="s">
        <v>259</v>
      </c>
      <c r="AF42" s="91"/>
      <c r="AG42" s="87"/>
      <c r="AH42" s="66"/>
      <c r="AI42" s="67"/>
      <c r="AJ42" s="91"/>
      <c r="AK42" s="87"/>
      <c r="AL42" s="91"/>
      <c r="AM42" s="91"/>
      <c r="AN42" s="87"/>
      <c r="AO42" s="66"/>
      <c r="AP42" s="67"/>
      <c r="AQ42" s="92"/>
    </row>
    <row r="43" spans="1:43" s="4" customFormat="1" ht="20">
      <c r="A43" s="25" t="s">
        <v>51</v>
      </c>
      <c r="B43" s="65"/>
      <c r="C43" s="122"/>
      <c r="D43" s="168"/>
      <c r="E43" s="69">
        <v>1</v>
      </c>
      <c r="F43" s="122"/>
      <c r="G43" s="222" t="s">
        <v>260</v>
      </c>
      <c r="H43" s="168"/>
      <c r="I43" s="168"/>
      <c r="J43" s="65"/>
      <c r="K43" s="122"/>
      <c r="L43" s="168"/>
      <c r="M43" s="65">
        <v>1.04</v>
      </c>
      <c r="N43" s="122"/>
      <c r="O43" s="222" t="s">
        <v>261</v>
      </c>
      <c r="P43" s="168"/>
      <c r="Q43" s="168"/>
      <c r="R43" s="65"/>
      <c r="S43" s="122"/>
      <c r="T43" s="168"/>
      <c r="U43" s="69">
        <v>1</v>
      </c>
      <c r="V43" s="122"/>
      <c r="W43" s="222" t="s">
        <v>262</v>
      </c>
      <c r="X43" s="168"/>
      <c r="Y43" s="168"/>
      <c r="Z43" s="65"/>
      <c r="AA43" s="122"/>
      <c r="AB43" s="168"/>
      <c r="AC43" s="65">
        <v>1.08</v>
      </c>
      <c r="AD43" s="122"/>
      <c r="AE43" s="222" t="s">
        <v>263</v>
      </c>
      <c r="AF43" s="91"/>
      <c r="AG43" s="90"/>
      <c r="AH43" s="66"/>
      <c r="AI43" s="67"/>
      <c r="AJ43" s="91"/>
      <c r="AK43" s="87"/>
      <c r="AL43" s="91"/>
      <c r="AM43" s="91"/>
      <c r="AN43" s="87"/>
      <c r="AO43" s="66"/>
      <c r="AP43" s="67"/>
      <c r="AQ43" s="92"/>
    </row>
    <row r="44" spans="1:43" s="4" customFormat="1" ht="20">
      <c r="A44" s="3"/>
      <c r="B44" s="65"/>
      <c r="C44" s="122"/>
      <c r="D44" s="182"/>
      <c r="E44" s="65"/>
      <c r="F44" s="122"/>
      <c r="G44" s="223"/>
      <c r="H44" s="182"/>
      <c r="I44" s="182"/>
      <c r="J44" s="65"/>
      <c r="K44" s="122"/>
      <c r="L44" s="168"/>
      <c r="M44" s="65"/>
      <c r="N44" s="122"/>
      <c r="O44" s="223"/>
      <c r="P44" s="182"/>
      <c r="Q44" s="182"/>
      <c r="R44" s="65"/>
      <c r="S44" s="122"/>
      <c r="T44" s="168"/>
      <c r="U44" s="65"/>
      <c r="V44" s="122"/>
      <c r="W44" s="223"/>
      <c r="X44" s="182"/>
      <c r="Y44" s="182"/>
      <c r="Z44" s="65"/>
      <c r="AA44" s="122"/>
      <c r="AB44" s="168"/>
      <c r="AC44" s="65"/>
      <c r="AD44" s="122"/>
      <c r="AE44" s="223"/>
      <c r="AF44" s="91"/>
      <c r="AG44" s="87"/>
      <c r="AH44" s="66"/>
      <c r="AI44" s="67"/>
      <c r="AJ44" s="91"/>
      <c r="AK44" s="87"/>
      <c r="AL44" s="91"/>
      <c r="AM44" s="91"/>
      <c r="AN44" s="87"/>
      <c r="AO44" s="66"/>
      <c r="AP44" s="67"/>
      <c r="AQ44" s="92"/>
    </row>
    <row r="45" spans="1:43" s="4" customFormat="1" ht="20">
      <c r="A45" s="74" t="s">
        <v>146</v>
      </c>
      <c r="B45" s="65"/>
      <c r="C45" s="122"/>
      <c r="D45" s="182"/>
      <c r="E45" s="65"/>
      <c r="F45" s="122"/>
      <c r="G45" s="223"/>
      <c r="H45" s="182"/>
      <c r="I45" s="182"/>
      <c r="J45" s="65"/>
      <c r="K45" s="122"/>
      <c r="L45" s="168"/>
      <c r="M45" s="65"/>
      <c r="N45" s="122"/>
      <c r="O45" s="223"/>
      <c r="P45" s="182"/>
      <c r="Q45" s="182"/>
      <c r="R45" s="65"/>
      <c r="S45" s="122"/>
      <c r="T45" s="168"/>
      <c r="U45" s="65"/>
      <c r="V45" s="122"/>
      <c r="W45" s="223"/>
      <c r="X45" s="182"/>
      <c r="Y45" s="182"/>
      <c r="Z45" s="65"/>
      <c r="AA45" s="122"/>
      <c r="AB45" s="168"/>
      <c r="AC45" s="65"/>
      <c r="AD45" s="122"/>
      <c r="AE45" s="223"/>
      <c r="AF45" s="91"/>
      <c r="AG45" s="87"/>
      <c r="AH45" s="66"/>
      <c r="AI45" s="67"/>
      <c r="AJ45" s="91"/>
      <c r="AK45" s="87"/>
      <c r="AL45" s="91"/>
      <c r="AM45" s="91"/>
      <c r="AN45" s="87"/>
      <c r="AO45" s="66"/>
      <c r="AP45" s="67"/>
      <c r="AQ45" s="92"/>
    </row>
    <row r="46" spans="1:43" s="4" customFormat="1" ht="22" customHeight="1">
      <c r="A46" s="25" t="s">
        <v>56</v>
      </c>
      <c r="B46" s="65"/>
      <c r="C46" s="122"/>
      <c r="D46" s="168"/>
      <c r="E46" s="65">
        <v>0.78</v>
      </c>
      <c r="F46" s="122" t="s">
        <v>103</v>
      </c>
      <c r="G46" s="222" t="s">
        <v>264</v>
      </c>
      <c r="H46" s="168"/>
      <c r="I46" s="168"/>
      <c r="J46" s="65"/>
      <c r="K46" s="122"/>
      <c r="L46" s="168"/>
      <c r="M46" s="65">
        <v>0.76</v>
      </c>
      <c r="N46" s="122" t="s">
        <v>103</v>
      </c>
      <c r="O46" s="222" t="s">
        <v>265</v>
      </c>
      <c r="P46" s="168"/>
      <c r="Q46" s="168"/>
      <c r="R46" s="65"/>
      <c r="S46" s="122"/>
      <c r="T46" s="168"/>
      <c r="U46" s="65">
        <v>0.81</v>
      </c>
      <c r="V46" s="122" t="s">
        <v>94</v>
      </c>
      <c r="W46" s="222" t="s">
        <v>266</v>
      </c>
      <c r="X46" s="168"/>
      <c r="Y46" s="168"/>
      <c r="Z46" s="65"/>
      <c r="AA46" s="122"/>
      <c r="AB46" s="168"/>
      <c r="AC46" s="65">
        <v>0.79</v>
      </c>
      <c r="AD46" s="122" t="s">
        <v>108</v>
      </c>
      <c r="AE46" s="222" t="s">
        <v>267</v>
      </c>
      <c r="AF46" s="91"/>
      <c r="AG46" s="87"/>
      <c r="AH46" s="66"/>
      <c r="AI46" s="67"/>
      <c r="AJ46" s="91"/>
      <c r="AK46" s="87"/>
      <c r="AL46" s="91"/>
      <c r="AM46" s="91"/>
      <c r="AN46" s="87"/>
      <c r="AO46" s="66"/>
      <c r="AP46" s="67"/>
      <c r="AQ46" s="92"/>
    </row>
    <row r="47" spans="1:43" s="4" customFormat="1" ht="20">
      <c r="A47" s="25" t="s">
        <v>57</v>
      </c>
      <c r="B47" s="65"/>
      <c r="C47" s="122"/>
      <c r="D47" s="168"/>
      <c r="E47" s="69">
        <v>0.8</v>
      </c>
      <c r="F47" s="122" t="s">
        <v>94</v>
      </c>
      <c r="G47" s="222" t="s">
        <v>268</v>
      </c>
      <c r="H47" s="168"/>
      <c r="I47" s="168"/>
      <c r="J47" s="65"/>
      <c r="K47" s="122"/>
      <c r="L47" s="168"/>
      <c r="M47" s="65">
        <v>0.78</v>
      </c>
      <c r="N47" s="122" t="s">
        <v>94</v>
      </c>
      <c r="O47" s="222" t="s">
        <v>269</v>
      </c>
      <c r="P47" s="168"/>
      <c r="Q47" s="168"/>
      <c r="R47" s="65"/>
      <c r="S47" s="122"/>
      <c r="T47" s="168"/>
      <c r="U47" s="65">
        <v>0.85</v>
      </c>
      <c r="V47" s="122"/>
      <c r="W47" s="222" t="s">
        <v>270</v>
      </c>
      <c r="X47" s="168"/>
      <c r="Y47" s="168"/>
      <c r="Z47" s="65"/>
      <c r="AA47" s="122"/>
      <c r="AB47" s="168"/>
      <c r="AC47" s="65">
        <v>0.92</v>
      </c>
      <c r="AD47" s="122"/>
      <c r="AE47" s="222" t="s">
        <v>271</v>
      </c>
      <c r="AF47" s="91"/>
      <c r="AG47" s="87"/>
      <c r="AH47" s="66"/>
      <c r="AI47" s="67"/>
      <c r="AJ47" s="91"/>
      <c r="AK47" s="87"/>
      <c r="AL47" s="91"/>
      <c r="AM47" s="91"/>
      <c r="AN47" s="87"/>
      <c r="AO47" s="66"/>
      <c r="AP47" s="67"/>
      <c r="AQ47" s="92"/>
    </row>
    <row r="48" spans="1:43" s="4" customFormat="1" ht="20">
      <c r="A48" s="25"/>
      <c r="B48" s="65"/>
      <c r="C48" s="122"/>
      <c r="D48" s="182"/>
      <c r="E48" s="65"/>
      <c r="F48" s="122"/>
      <c r="G48" s="224"/>
      <c r="H48" s="183"/>
      <c r="I48" s="183"/>
      <c r="J48" s="65"/>
      <c r="K48" s="122"/>
      <c r="L48" s="168"/>
      <c r="M48" s="65"/>
      <c r="N48" s="122"/>
      <c r="O48" s="223"/>
      <c r="P48" s="182"/>
      <c r="Q48" s="182"/>
      <c r="R48" s="65"/>
      <c r="S48" s="122"/>
      <c r="T48" s="168"/>
      <c r="U48" s="65"/>
      <c r="V48" s="122"/>
      <c r="W48" s="223"/>
      <c r="X48" s="182"/>
      <c r="Y48" s="182"/>
      <c r="Z48" s="65"/>
      <c r="AA48" s="122"/>
      <c r="AB48" s="168"/>
      <c r="AC48" s="65"/>
      <c r="AD48" s="122"/>
      <c r="AE48" s="223"/>
      <c r="AF48" s="91"/>
      <c r="AG48" s="87"/>
      <c r="AH48" s="66"/>
      <c r="AI48" s="67"/>
      <c r="AJ48" s="91"/>
      <c r="AK48" s="87"/>
      <c r="AL48" s="91"/>
      <c r="AM48" s="91"/>
      <c r="AN48" s="87"/>
      <c r="AO48" s="66"/>
      <c r="AP48" s="67"/>
      <c r="AQ48" s="92"/>
    </row>
    <row r="49" spans="1:43" s="4" customFormat="1" ht="20">
      <c r="A49" s="10" t="s">
        <v>367</v>
      </c>
      <c r="B49" s="65"/>
      <c r="C49" s="122"/>
      <c r="D49" s="182"/>
      <c r="E49" s="65"/>
      <c r="F49" s="122"/>
      <c r="G49" s="224"/>
      <c r="H49" s="183"/>
      <c r="I49" s="183"/>
      <c r="J49" s="65"/>
      <c r="K49" s="122"/>
      <c r="L49" s="168"/>
      <c r="M49" s="65"/>
      <c r="N49" s="122"/>
      <c r="O49" s="223"/>
      <c r="P49" s="182"/>
      <c r="Q49" s="182"/>
      <c r="R49" s="65"/>
      <c r="S49" s="122"/>
      <c r="T49" s="168"/>
      <c r="U49" s="65"/>
      <c r="V49" s="122"/>
      <c r="W49" s="223"/>
      <c r="X49" s="182"/>
      <c r="Y49" s="182"/>
      <c r="Z49" s="65"/>
      <c r="AA49" s="122"/>
      <c r="AB49" s="168"/>
      <c r="AC49" s="65"/>
      <c r="AD49" s="122"/>
      <c r="AE49" s="223"/>
      <c r="AF49" s="91"/>
      <c r="AG49" s="87"/>
      <c r="AH49" s="66"/>
      <c r="AI49" s="67"/>
      <c r="AJ49" s="91"/>
      <c r="AK49" s="87"/>
      <c r="AL49" s="91"/>
      <c r="AM49" s="91"/>
      <c r="AN49" s="87"/>
      <c r="AO49" s="66"/>
      <c r="AP49" s="67"/>
      <c r="AQ49" s="92"/>
    </row>
    <row r="50" spans="1:43" s="4" customFormat="1" ht="20">
      <c r="A50" s="25" t="s">
        <v>61</v>
      </c>
      <c r="B50" s="65"/>
      <c r="C50" s="122"/>
      <c r="D50" s="168"/>
      <c r="E50" s="65">
        <v>0.59</v>
      </c>
      <c r="F50" s="122" t="s">
        <v>103</v>
      </c>
      <c r="G50" s="222" t="s">
        <v>542</v>
      </c>
      <c r="H50" s="168"/>
      <c r="I50" s="168"/>
      <c r="J50" s="65"/>
      <c r="K50" s="122"/>
      <c r="L50" s="168"/>
      <c r="M50" s="65">
        <v>0.59</v>
      </c>
      <c r="N50" s="122" t="s">
        <v>103</v>
      </c>
      <c r="O50" s="222" t="s">
        <v>543</v>
      </c>
      <c r="P50" s="168"/>
      <c r="Q50" s="168"/>
      <c r="R50" s="65"/>
      <c r="S50" s="122"/>
      <c r="T50" s="168"/>
      <c r="U50" s="65">
        <v>0.56999999999999995</v>
      </c>
      <c r="V50" s="122" t="s">
        <v>103</v>
      </c>
      <c r="W50" s="222" t="s">
        <v>544</v>
      </c>
      <c r="X50" s="168"/>
      <c r="Y50" s="168"/>
      <c r="Z50" s="65"/>
      <c r="AA50" s="122"/>
      <c r="AB50" s="168"/>
      <c r="AC50" s="65">
        <v>0.65</v>
      </c>
      <c r="AD50" s="122" t="s">
        <v>103</v>
      </c>
      <c r="AE50" s="222" t="s">
        <v>186</v>
      </c>
      <c r="AF50" s="91"/>
      <c r="AG50" s="87"/>
      <c r="AH50" s="66"/>
      <c r="AI50" s="67"/>
      <c r="AJ50" s="91"/>
      <c r="AK50" s="87"/>
      <c r="AL50" s="91"/>
      <c r="AM50" s="91"/>
      <c r="AN50" s="87"/>
      <c r="AO50" s="66"/>
      <c r="AP50" s="67"/>
      <c r="AQ50" s="92"/>
    </row>
    <row r="51" spans="1:43" s="4" customFormat="1" ht="20">
      <c r="A51" s="25" t="s">
        <v>62</v>
      </c>
      <c r="B51" s="65"/>
      <c r="C51" s="122"/>
      <c r="D51" s="168"/>
      <c r="E51" s="65">
        <v>0.67</v>
      </c>
      <c r="F51" s="122" t="s">
        <v>103</v>
      </c>
      <c r="G51" s="222" t="s">
        <v>450</v>
      </c>
      <c r="H51" s="168"/>
      <c r="I51" s="168"/>
      <c r="J51" s="65"/>
      <c r="K51" s="122"/>
      <c r="L51" s="168"/>
      <c r="M51" s="65">
        <v>0.68</v>
      </c>
      <c r="N51" s="122" t="s">
        <v>103</v>
      </c>
      <c r="O51" s="222" t="s">
        <v>563</v>
      </c>
      <c r="P51" s="168"/>
      <c r="Q51" s="168"/>
      <c r="R51" s="65"/>
      <c r="S51" s="122"/>
      <c r="T51" s="168"/>
      <c r="U51" s="65">
        <v>0.66</v>
      </c>
      <c r="V51" s="122" t="s">
        <v>103</v>
      </c>
      <c r="W51" s="222" t="s">
        <v>564</v>
      </c>
      <c r="X51" s="168"/>
      <c r="Y51" s="168"/>
      <c r="Z51" s="65"/>
      <c r="AA51" s="122"/>
      <c r="AB51" s="168"/>
      <c r="AC51" s="65">
        <v>0.69</v>
      </c>
      <c r="AD51" s="122" t="s">
        <v>103</v>
      </c>
      <c r="AE51" s="222" t="s">
        <v>565</v>
      </c>
      <c r="AF51" s="91"/>
      <c r="AG51" s="87"/>
      <c r="AH51" s="66"/>
      <c r="AI51" s="67"/>
      <c r="AJ51" s="91"/>
      <c r="AK51" s="87"/>
      <c r="AL51" s="91"/>
      <c r="AM51" s="91"/>
      <c r="AN51" s="87"/>
      <c r="AO51" s="66"/>
      <c r="AP51" s="67"/>
      <c r="AQ51" s="92"/>
    </row>
    <row r="52" spans="1:43" s="4" customFormat="1" ht="20">
      <c r="A52" s="25" t="s">
        <v>63</v>
      </c>
      <c r="B52" s="65"/>
      <c r="C52" s="122"/>
      <c r="D52" s="168"/>
      <c r="E52" s="65">
        <v>0.59</v>
      </c>
      <c r="F52" s="122" t="s">
        <v>103</v>
      </c>
      <c r="G52" s="222" t="s">
        <v>547</v>
      </c>
      <c r="H52" s="168"/>
      <c r="I52" s="168"/>
      <c r="J52" s="65"/>
      <c r="K52" s="122"/>
      <c r="L52" s="168"/>
      <c r="M52" s="65">
        <v>0.65</v>
      </c>
      <c r="N52" s="122" t="s">
        <v>103</v>
      </c>
      <c r="O52" s="222" t="s">
        <v>548</v>
      </c>
      <c r="P52" s="168"/>
      <c r="Q52" s="168"/>
      <c r="R52" s="65"/>
      <c r="S52" s="122"/>
      <c r="T52" s="168"/>
      <c r="U52" s="65">
        <v>0.55000000000000004</v>
      </c>
      <c r="V52" s="122" t="s">
        <v>103</v>
      </c>
      <c r="W52" s="222" t="s">
        <v>549</v>
      </c>
      <c r="X52" s="168"/>
      <c r="Y52" s="168"/>
      <c r="Z52" s="65"/>
      <c r="AA52" s="122"/>
      <c r="AB52" s="168"/>
      <c r="AC52" s="65">
        <v>0.62</v>
      </c>
      <c r="AD52" s="122" t="s">
        <v>103</v>
      </c>
      <c r="AE52" s="222" t="s">
        <v>566</v>
      </c>
      <c r="AF52" s="91"/>
      <c r="AG52" s="87"/>
      <c r="AH52" s="66"/>
      <c r="AI52" s="67"/>
      <c r="AJ52" s="91"/>
      <c r="AK52" s="87"/>
      <c r="AL52" s="91"/>
      <c r="AM52" s="91"/>
      <c r="AN52" s="87"/>
      <c r="AO52" s="66"/>
      <c r="AP52" s="67"/>
      <c r="AQ52" s="92"/>
    </row>
    <row r="53" spans="1:43" s="4" customFormat="1" ht="20">
      <c r="A53" s="25"/>
      <c r="B53" s="65"/>
      <c r="C53" s="122"/>
      <c r="D53" s="182"/>
      <c r="E53" s="65"/>
      <c r="F53" s="122"/>
      <c r="G53" s="224"/>
      <c r="H53" s="183"/>
      <c r="I53" s="183"/>
      <c r="J53" s="65"/>
      <c r="K53" s="122"/>
      <c r="L53" s="168"/>
      <c r="M53" s="65"/>
      <c r="N53" s="122"/>
      <c r="O53" s="223"/>
      <c r="P53" s="182"/>
      <c r="Q53" s="182"/>
      <c r="R53" s="65"/>
      <c r="S53" s="122"/>
      <c r="T53" s="168"/>
      <c r="U53" s="65"/>
      <c r="V53" s="122"/>
      <c r="W53" s="223"/>
      <c r="X53" s="182"/>
      <c r="Y53" s="182"/>
      <c r="Z53" s="65"/>
      <c r="AA53" s="122"/>
      <c r="AB53" s="168"/>
      <c r="AC53" s="65"/>
      <c r="AD53" s="122"/>
      <c r="AE53" s="223"/>
      <c r="AF53" s="91"/>
      <c r="AG53" s="87"/>
      <c r="AH53" s="66"/>
      <c r="AI53" s="67"/>
      <c r="AJ53" s="91"/>
      <c r="AK53" s="87"/>
      <c r="AL53" s="91"/>
      <c r="AM53" s="91"/>
      <c r="AN53" s="87"/>
      <c r="AO53" s="66"/>
      <c r="AP53" s="67"/>
      <c r="AQ53" s="92"/>
    </row>
    <row r="54" spans="1:43" s="4" customFormat="1" ht="20">
      <c r="A54" s="10" t="s">
        <v>368</v>
      </c>
      <c r="B54" s="65"/>
      <c r="C54" s="122"/>
      <c r="D54" s="182"/>
      <c r="E54" s="65"/>
      <c r="F54" s="122"/>
      <c r="G54" s="224"/>
      <c r="H54" s="183"/>
      <c r="I54" s="183"/>
      <c r="J54" s="65"/>
      <c r="K54" s="122"/>
      <c r="L54" s="168"/>
      <c r="M54" s="65"/>
      <c r="N54" s="122"/>
      <c r="O54" s="223"/>
      <c r="P54" s="182"/>
      <c r="Q54" s="182"/>
      <c r="R54" s="65"/>
      <c r="S54" s="122"/>
      <c r="T54" s="168"/>
      <c r="U54" s="65"/>
      <c r="V54" s="122"/>
      <c r="W54" s="223"/>
      <c r="X54" s="182"/>
      <c r="Y54" s="182"/>
      <c r="Z54" s="65"/>
      <c r="AA54" s="122"/>
      <c r="AB54" s="168"/>
      <c r="AC54" s="65"/>
      <c r="AD54" s="122"/>
      <c r="AE54" s="223"/>
      <c r="AF54" s="91"/>
      <c r="AG54" s="87"/>
      <c r="AH54" s="66"/>
      <c r="AI54" s="67"/>
      <c r="AJ54" s="91"/>
      <c r="AK54" s="87"/>
      <c r="AL54" s="91"/>
      <c r="AM54" s="91"/>
      <c r="AN54" s="87"/>
      <c r="AO54" s="66"/>
      <c r="AP54" s="67"/>
      <c r="AQ54" s="92"/>
    </row>
    <row r="55" spans="1:43" s="4" customFormat="1" ht="36">
      <c r="A55" s="25" t="s">
        <v>67</v>
      </c>
      <c r="B55" s="65">
        <v>0.92</v>
      </c>
      <c r="C55" s="122"/>
      <c r="D55" s="222" t="s">
        <v>551</v>
      </c>
      <c r="E55" s="69">
        <v>1</v>
      </c>
      <c r="F55" s="122"/>
      <c r="G55" s="222" t="s">
        <v>569</v>
      </c>
      <c r="H55" s="168"/>
      <c r="I55" s="168"/>
      <c r="J55" s="65">
        <v>0.84</v>
      </c>
      <c r="K55" s="122" t="s">
        <v>108</v>
      </c>
      <c r="L55" s="168" t="s">
        <v>570</v>
      </c>
      <c r="M55" s="65">
        <v>0.93</v>
      </c>
      <c r="N55" s="122"/>
      <c r="O55" s="222" t="s">
        <v>571</v>
      </c>
      <c r="P55" s="168"/>
      <c r="Q55" s="168"/>
      <c r="R55" s="69">
        <v>1</v>
      </c>
      <c r="S55" s="122"/>
      <c r="T55" s="168" t="s">
        <v>553</v>
      </c>
      <c r="U55" s="65">
        <v>1.04</v>
      </c>
      <c r="V55" s="122"/>
      <c r="W55" s="222" t="s">
        <v>554</v>
      </c>
      <c r="X55" s="168"/>
      <c r="Y55" s="168"/>
      <c r="Z55" s="65">
        <v>0.99</v>
      </c>
      <c r="AA55" s="122"/>
      <c r="AB55" s="168" t="s">
        <v>460</v>
      </c>
      <c r="AC55" s="65">
        <v>0.99</v>
      </c>
      <c r="AD55" s="122"/>
      <c r="AE55" s="222" t="s">
        <v>572</v>
      </c>
      <c r="AF55" s="91"/>
      <c r="AG55" s="87"/>
      <c r="AH55" s="66"/>
      <c r="AI55" s="67"/>
      <c r="AJ55" s="91"/>
      <c r="AK55" s="87"/>
      <c r="AL55" s="91"/>
      <c r="AM55" s="91"/>
      <c r="AN55" s="87"/>
      <c r="AO55" s="66"/>
      <c r="AP55" s="67"/>
      <c r="AQ55" s="92"/>
    </row>
    <row r="56" spans="1:43" s="4" customFormat="1" ht="20">
      <c r="A56" s="25"/>
      <c r="B56" s="65"/>
      <c r="C56" s="122"/>
      <c r="D56" s="223"/>
      <c r="E56" s="65"/>
      <c r="F56" s="122"/>
      <c r="G56" s="224"/>
      <c r="H56" s="183"/>
      <c r="I56" s="183"/>
      <c r="J56" s="65"/>
      <c r="K56" s="122"/>
      <c r="L56" s="168"/>
      <c r="M56" s="65"/>
      <c r="N56" s="122"/>
      <c r="O56" s="223"/>
      <c r="P56" s="182"/>
      <c r="Q56" s="182"/>
      <c r="R56" s="65"/>
      <c r="S56" s="122"/>
      <c r="T56" s="168"/>
      <c r="U56" s="65"/>
      <c r="V56" s="122"/>
      <c r="W56" s="223"/>
      <c r="X56" s="182"/>
      <c r="Y56" s="182"/>
      <c r="Z56" s="65"/>
      <c r="AA56" s="122"/>
      <c r="AB56" s="168"/>
      <c r="AC56" s="65"/>
      <c r="AD56" s="122"/>
      <c r="AE56" s="223"/>
      <c r="AF56" s="91"/>
      <c r="AG56" s="87"/>
      <c r="AH56" s="66"/>
      <c r="AI56" s="67"/>
      <c r="AJ56" s="91"/>
      <c r="AK56" s="87"/>
      <c r="AL56" s="91"/>
      <c r="AM56" s="91"/>
      <c r="AN56" s="87"/>
      <c r="AO56" s="66"/>
      <c r="AP56" s="67"/>
      <c r="AQ56" s="92"/>
    </row>
    <row r="57" spans="1:43" s="4" customFormat="1" ht="36">
      <c r="A57" s="2" t="s">
        <v>369</v>
      </c>
      <c r="B57" s="65">
        <v>0.73</v>
      </c>
      <c r="C57" s="122" t="s">
        <v>103</v>
      </c>
      <c r="D57" s="222" t="s">
        <v>556</v>
      </c>
      <c r="E57" s="65">
        <v>0.77</v>
      </c>
      <c r="F57" s="122" t="s">
        <v>103</v>
      </c>
      <c r="G57" s="222" t="s">
        <v>461</v>
      </c>
      <c r="H57" s="168"/>
      <c r="I57" s="168"/>
      <c r="J57" s="69">
        <v>0.7</v>
      </c>
      <c r="K57" s="122" t="s">
        <v>103</v>
      </c>
      <c r="L57" s="168" t="s">
        <v>558</v>
      </c>
      <c r="M57" s="65">
        <v>0.75</v>
      </c>
      <c r="N57" s="122" t="s">
        <v>103</v>
      </c>
      <c r="O57" s="222" t="s">
        <v>559</v>
      </c>
      <c r="P57" s="168"/>
      <c r="Q57" s="168"/>
      <c r="R57" s="65">
        <v>0.75</v>
      </c>
      <c r="S57" s="122" t="s">
        <v>103</v>
      </c>
      <c r="T57" s="168" t="s">
        <v>560</v>
      </c>
      <c r="U57" s="65">
        <v>0.79</v>
      </c>
      <c r="V57" s="122" t="s">
        <v>103</v>
      </c>
      <c r="W57" s="222" t="s">
        <v>463</v>
      </c>
      <c r="X57" s="168"/>
      <c r="Y57" s="168"/>
      <c r="Z57" s="65">
        <v>0.78</v>
      </c>
      <c r="AA57" s="122" t="s">
        <v>103</v>
      </c>
      <c r="AB57" s="168" t="s">
        <v>567</v>
      </c>
      <c r="AC57" s="69">
        <v>0.8</v>
      </c>
      <c r="AD57" s="122" t="s">
        <v>103</v>
      </c>
      <c r="AE57" s="222" t="s">
        <v>568</v>
      </c>
      <c r="AF57" s="91"/>
      <c r="AG57" s="87"/>
      <c r="AH57" s="66"/>
      <c r="AI57" s="67"/>
      <c r="AJ57" s="91"/>
      <c r="AK57" s="87"/>
      <c r="AL57" s="91"/>
      <c r="AM57" s="91"/>
      <c r="AN57" s="87"/>
      <c r="AO57" s="66"/>
      <c r="AP57" s="67"/>
      <c r="AQ57" s="92"/>
    </row>
    <row r="58" spans="1:43" s="4" customFormat="1" ht="20">
      <c r="A58" s="25"/>
      <c r="B58" s="42"/>
      <c r="C58" s="177"/>
      <c r="D58" s="73"/>
      <c r="E58" s="186"/>
      <c r="F58" s="187"/>
      <c r="G58" s="95"/>
      <c r="H58" s="95"/>
      <c r="I58" s="95"/>
      <c r="J58" s="188"/>
      <c r="K58" s="187"/>
      <c r="L58" s="185"/>
      <c r="M58" s="189"/>
      <c r="N58" s="190"/>
      <c r="O58" s="184"/>
      <c r="P58" s="184"/>
      <c r="Q58" s="184"/>
      <c r="R58" s="188"/>
      <c r="S58" s="190"/>
      <c r="T58" s="109"/>
      <c r="U58" s="42"/>
      <c r="V58" s="123"/>
      <c r="Z58" s="97"/>
      <c r="AA58" s="98"/>
      <c r="AB58" s="73"/>
      <c r="AC58" s="41"/>
      <c r="AD58" s="80"/>
      <c r="AE58" s="7"/>
      <c r="AG58" s="81"/>
      <c r="AH58" s="97"/>
      <c r="AI58" s="98"/>
      <c r="AJ58" s="71"/>
      <c r="AK58" s="81"/>
    </row>
    <row r="59" spans="1:43" s="4" customFormat="1">
      <c r="A59" s="75" t="s">
        <v>147</v>
      </c>
      <c r="B59" s="371" t="s">
        <v>347</v>
      </c>
      <c r="C59" s="371"/>
      <c r="D59" s="371"/>
      <c r="E59" s="371" t="s">
        <v>348</v>
      </c>
      <c r="F59" s="371"/>
      <c r="G59" s="371"/>
      <c r="H59" s="99"/>
      <c r="I59" s="99"/>
      <c r="J59" s="371" t="s">
        <v>349</v>
      </c>
      <c r="K59" s="371"/>
      <c r="L59" s="371"/>
      <c r="M59" s="371" t="s">
        <v>350</v>
      </c>
      <c r="N59" s="371"/>
      <c r="O59" s="371"/>
      <c r="P59" s="81"/>
      <c r="Q59" s="81"/>
      <c r="R59" s="364" t="s">
        <v>343</v>
      </c>
      <c r="S59" s="364"/>
      <c r="T59" s="364"/>
      <c r="U59" s="363" t="s">
        <v>344</v>
      </c>
      <c r="V59" s="363"/>
      <c r="W59" s="363"/>
      <c r="X59" s="81"/>
      <c r="Y59" s="81"/>
      <c r="Z59" s="364" t="s">
        <v>345</v>
      </c>
      <c r="AA59" s="364"/>
      <c r="AB59" s="364"/>
      <c r="AC59" s="363" t="s">
        <v>346</v>
      </c>
      <c r="AD59" s="363"/>
      <c r="AE59" s="363"/>
      <c r="AF59" s="81"/>
    </row>
    <row r="60" spans="1:43" s="4" customFormat="1">
      <c r="A60" s="42" t="s">
        <v>156</v>
      </c>
      <c r="B60" s="372">
        <f>0.0309</f>
        <v>3.09E-2</v>
      </c>
      <c r="C60" s="364"/>
      <c r="D60" s="364"/>
      <c r="E60" s="373">
        <v>7.5999999999999998E-2</v>
      </c>
      <c r="F60" s="373"/>
      <c r="G60" s="373"/>
      <c r="H60" s="99"/>
      <c r="I60" s="99"/>
      <c r="J60" s="374">
        <v>3.4599999999999999E-2</v>
      </c>
      <c r="K60" s="364"/>
      <c r="L60" s="364"/>
      <c r="M60" s="374">
        <v>8.2799999999999999E-2</v>
      </c>
      <c r="N60" s="364"/>
      <c r="O60" s="364"/>
      <c r="P60" s="81"/>
      <c r="Q60" s="81"/>
      <c r="R60" s="364">
        <v>2.3199999999999998E-2</v>
      </c>
      <c r="S60" s="364"/>
      <c r="T60" s="364"/>
      <c r="U60" s="365">
        <v>6.0699999999999997E-2</v>
      </c>
      <c r="V60" s="365"/>
      <c r="W60" s="365"/>
      <c r="X60" s="77"/>
      <c r="Y60" s="77"/>
      <c r="Z60" s="364">
        <v>1.78E-2</v>
      </c>
      <c r="AA60" s="364"/>
      <c r="AB60" s="364"/>
      <c r="AC60" s="365">
        <v>4.2700000000000002E-2</v>
      </c>
      <c r="AD60" s="365"/>
      <c r="AE60" s="365"/>
      <c r="AF60" s="81"/>
    </row>
    <row r="61" spans="1:43" s="4" customFormat="1" ht="20">
      <c r="A61" s="3"/>
      <c r="B61" s="7"/>
      <c r="C61" s="39"/>
      <c r="D61" s="93"/>
      <c r="E61" s="9"/>
      <c r="F61" s="40"/>
      <c r="G61" s="73"/>
      <c r="H61" s="73"/>
      <c r="I61" s="73"/>
      <c r="J61" s="41"/>
      <c r="K61" s="80"/>
      <c r="L61" s="100"/>
      <c r="M61" s="9"/>
      <c r="N61" s="80"/>
      <c r="O61" s="73"/>
      <c r="P61" s="81"/>
      <c r="Q61" s="81"/>
      <c r="R61" s="41"/>
      <c r="S61" s="80"/>
      <c r="U61" s="79"/>
      <c r="V61" s="80"/>
      <c r="W61" s="81"/>
      <c r="X61" s="81"/>
      <c r="Y61" s="81"/>
      <c r="Z61" s="41"/>
      <c r="AA61" s="80"/>
      <c r="AB61" s="81"/>
      <c r="AC61" s="79"/>
      <c r="AD61" s="80"/>
      <c r="AF61" s="81"/>
    </row>
    <row r="62" spans="1:43" s="4" customFormat="1" ht="28" customHeight="1">
      <c r="A62" s="370" t="s">
        <v>303</v>
      </c>
      <c r="B62" s="370"/>
      <c r="C62" s="370"/>
      <c r="D62" s="370"/>
      <c r="E62" s="370"/>
      <c r="F62" s="370"/>
      <c r="G62" s="370"/>
      <c r="H62" s="370"/>
      <c r="I62" s="370"/>
      <c r="J62" s="370"/>
      <c r="K62" s="370"/>
      <c r="L62" s="370"/>
      <c r="M62" s="370"/>
      <c r="N62" s="370"/>
      <c r="O62" s="370"/>
      <c r="P62" s="370"/>
      <c r="Q62" s="370"/>
      <c r="R62" s="370"/>
      <c r="S62" s="370"/>
      <c r="T62" s="370"/>
      <c r="U62" s="370"/>
      <c r="V62" s="370"/>
      <c r="W62" s="370"/>
      <c r="X62" s="370"/>
      <c r="Y62" s="370"/>
      <c r="Z62" s="370"/>
      <c r="AA62" s="370"/>
      <c r="AB62" s="370"/>
      <c r="AC62" s="370"/>
      <c r="AD62" s="370"/>
      <c r="AE62" s="370"/>
      <c r="AF62" s="370"/>
    </row>
    <row r="63" spans="1:43" s="4" customFormat="1" ht="31" customHeight="1">
      <c r="A63" s="369" t="s">
        <v>366</v>
      </c>
      <c r="B63" s="369"/>
      <c r="C63" s="369"/>
      <c r="D63" s="369"/>
      <c r="E63" s="369"/>
      <c r="F63" s="369"/>
      <c r="G63" s="369"/>
      <c r="H63" s="369"/>
      <c r="I63" s="369"/>
      <c r="J63" s="369"/>
      <c r="K63" s="369"/>
      <c r="L63" s="369"/>
      <c r="M63" s="369"/>
      <c r="N63" s="369"/>
      <c r="O63" s="369"/>
      <c r="P63" s="369"/>
      <c r="Q63" s="369"/>
      <c r="R63" s="369"/>
      <c r="S63" s="369"/>
      <c r="T63" s="369"/>
      <c r="U63" s="369"/>
      <c r="V63" s="369"/>
      <c r="W63" s="369"/>
      <c r="X63" s="369"/>
      <c r="Y63" s="369"/>
      <c r="Z63" s="369"/>
      <c r="AA63" s="369"/>
      <c r="AB63" s="369"/>
      <c r="AC63" s="369"/>
      <c r="AD63" s="369"/>
      <c r="AE63" s="369"/>
      <c r="AF63" s="369"/>
    </row>
    <row r="64" spans="1:43" s="4" customFormat="1" ht="20">
      <c r="A64" s="3"/>
      <c r="B64" s="7"/>
      <c r="C64" s="39"/>
      <c r="D64" s="93"/>
      <c r="E64" s="9"/>
      <c r="F64" s="40"/>
      <c r="G64" s="73"/>
      <c r="H64" s="73"/>
      <c r="I64" s="73"/>
      <c r="J64" s="41"/>
      <c r="K64" s="80"/>
      <c r="L64" s="100"/>
      <c r="M64" s="9"/>
      <c r="N64" s="80"/>
      <c r="O64" s="73"/>
      <c r="P64" s="81"/>
      <c r="Q64" s="81"/>
      <c r="R64" s="41"/>
      <c r="S64" s="80"/>
      <c r="U64" s="79"/>
      <c r="V64" s="80"/>
      <c r="W64" s="81"/>
      <c r="X64" s="81"/>
      <c r="Y64" s="81"/>
      <c r="Z64" s="41"/>
      <c r="AA64" s="80"/>
      <c r="AB64" s="81"/>
      <c r="AC64" s="79"/>
      <c r="AD64" s="80"/>
      <c r="AF64" s="81"/>
    </row>
    <row r="65" spans="1:32" s="4" customFormat="1" ht="20">
      <c r="A65" s="3"/>
      <c r="B65" s="7"/>
      <c r="C65" s="39"/>
      <c r="D65" s="93"/>
      <c r="E65" s="9"/>
      <c r="F65" s="40"/>
      <c r="G65" s="73"/>
      <c r="H65" s="73"/>
      <c r="I65" s="73"/>
      <c r="J65" s="41"/>
      <c r="K65" s="80"/>
      <c r="L65" s="100"/>
      <c r="M65" s="9"/>
      <c r="N65" s="80"/>
      <c r="O65" s="73"/>
      <c r="P65" s="81"/>
      <c r="Q65" s="81"/>
      <c r="R65" s="41"/>
      <c r="S65" s="80"/>
      <c r="U65" s="79"/>
      <c r="V65" s="80"/>
      <c r="W65" s="81"/>
      <c r="X65" s="81"/>
      <c r="Y65" s="81"/>
      <c r="Z65" s="41"/>
      <c r="AA65" s="80"/>
      <c r="AB65" s="81"/>
      <c r="AC65" s="79"/>
      <c r="AD65" s="80"/>
      <c r="AF65" s="81"/>
    </row>
    <row r="66" spans="1:32" s="4" customFormat="1" ht="20">
      <c r="A66" s="3"/>
      <c r="B66" s="7"/>
      <c r="C66" s="39"/>
      <c r="D66" s="93"/>
      <c r="E66" s="9"/>
      <c r="F66" s="40"/>
      <c r="G66" s="73"/>
      <c r="H66" s="73"/>
      <c r="I66" s="73"/>
      <c r="J66" s="41"/>
      <c r="K66" s="80"/>
      <c r="L66" s="100"/>
      <c r="M66" s="9"/>
      <c r="N66" s="80"/>
      <c r="O66" s="73"/>
      <c r="P66" s="81"/>
      <c r="Q66" s="81"/>
      <c r="R66" s="41"/>
      <c r="S66" s="80"/>
      <c r="U66" s="79"/>
      <c r="V66" s="80"/>
      <c r="W66" s="81"/>
      <c r="X66" s="81"/>
      <c r="Y66" s="81"/>
      <c r="Z66" s="41"/>
      <c r="AA66" s="80"/>
      <c r="AB66" s="81"/>
      <c r="AC66" s="79"/>
      <c r="AD66" s="80"/>
      <c r="AF66" s="81"/>
    </row>
    <row r="67" spans="1:32" s="4" customFormat="1" ht="20">
      <c r="A67" s="3"/>
      <c r="B67" s="7"/>
      <c r="C67" s="39"/>
      <c r="D67" s="93"/>
      <c r="E67" s="9"/>
      <c r="F67" s="40"/>
      <c r="G67" s="73"/>
      <c r="H67" s="73"/>
      <c r="I67" s="73"/>
      <c r="J67" s="41"/>
      <c r="K67" s="80"/>
      <c r="L67" s="100"/>
      <c r="M67" s="9"/>
      <c r="N67" s="80"/>
      <c r="O67" s="73"/>
      <c r="P67" s="81"/>
      <c r="Q67" s="81"/>
      <c r="R67" s="41"/>
      <c r="S67" s="80"/>
      <c r="U67" s="79"/>
      <c r="V67" s="80"/>
      <c r="W67" s="81"/>
      <c r="X67" s="81"/>
      <c r="Y67" s="81"/>
      <c r="Z67" s="41"/>
      <c r="AA67" s="80"/>
      <c r="AB67" s="81"/>
      <c r="AC67" s="79"/>
      <c r="AD67" s="80"/>
      <c r="AF67" s="81"/>
    </row>
  </sheetData>
  <sheetProtection algorithmName="SHA-512" hashValue="HJMY95xR3pbsDXK9CAUPrvQWjjAxeXekw9mdj1kGcBpDeU3XNS8g0OAhVLP8OvwMATxDw22v2LDUXh1sg6ocFQ==" saltValue="DY8chaWmw10ILveSB8TtMw==" spinCount="100000" sheet="1" objects="1" scenarios="1" selectLockedCells="1" selectUnlockedCells="1"/>
  <mergeCells count="31">
    <mergeCell ref="R2:X2"/>
    <mergeCell ref="Z2:AF2"/>
    <mergeCell ref="R3:T3"/>
    <mergeCell ref="A63:AF63"/>
    <mergeCell ref="A62:AF62"/>
    <mergeCell ref="J3:L3"/>
    <mergeCell ref="M3:O3"/>
    <mergeCell ref="B59:D59"/>
    <mergeCell ref="E59:G59"/>
    <mergeCell ref="J59:L59"/>
    <mergeCell ref="M59:O59"/>
    <mergeCell ref="B60:D60"/>
    <mergeCell ref="E60:G60"/>
    <mergeCell ref="J60:L60"/>
    <mergeCell ref="M60:O60"/>
    <mergeCell ref="A1:AF1"/>
    <mergeCell ref="AC59:AE59"/>
    <mergeCell ref="R60:T60"/>
    <mergeCell ref="U60:W60"/>
    <mergeCell ref="Z60:AB60"/>
    <mergeCell ref="AC60:AE60"/>
    <mergeCell ref="U3:W3"/>
    <mergeCell ref="Z3:AB3"/>
    <mergeCell ref="AC3:AE3"/>
    <mergeCell ref="R59:T59"/>
    <mergeCell ref="U59:W59"/>
    <mergeCell ref="Z59:AB59"/>
    <mergeCell ref="B2:H2"/>
    <mergeCell ref="J2:P2"/>
    <mergeCell ref="B3:D3"/>
    <mergeCell ref="E3:G3"/>
  </mergeCells>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0A2E7-BBD7-5A42-AF00-94AB1FA707FB}">
  <sheetPr>
    <pageSetUpPr fitToPage="1"/>
  </sheetPr>
  <dimension ref="A1:AJ73"/>
  <sheetViews>
    <sheetView showGridLines="0" workbookViewId="0">
      <selection sqref="A1:P1"/>
    </sheetView>
  </sheetViews>
  <sheetFormatPr baseColWidth="10" defaultRowHeight="19"/>
  <cols>
    <col min="1" max="1" width="48.6640625" style="3" customWidth="1"/>
    <col min="2" max="2" width="6.33203125" style="44" customWidth="1"/>
    <col min="3" max="3" width="4" style="45" customWidth="1"/>
    <col min="4" max="4" width="11.6640625" style="73" customWidth="1"/>
    <col min="5" max="5" width="4" style="73" customWidth="1"/>
    <col min="6" max="6" width="6" style="44" customWidth="1"/>
    <col min="7" max="7" width="4.33203125" style="105" customWidth="1"/>
    <col min="8" max="8" width="11.83203125" style="73" customWidth="1"/>
    <col min="9" max="9" width="3.83203125" style="73" customWidth="1"/>
    <col min="10" max="10" width="6.1640625" style="104" customWidth="1"/>
    <col min="11" max="11" width="4.1640625" style="105" customWidth="1"/>
    <col min="12" max="12" width="13.33203125" style="103" customWidth="1"/>
    <col min="13" max="13" width="4" style="103" customWidth="1"/>
    <col min="14" max="14" width="5.6640625" style="104" customWidth="1"/>
    <col min="15" max="15" width="4" style="105" customWidth="1"/>
    <col min="16" max="16" width="11.5" customWidth="1"/>
  </cols>
  <sheetData>
    <row r="1" spans="1:20" s="4" customFormat="1" ht="41" customHeight="1">
      <c r="A1" s="377" t="s">
        <v>641</v>
      </c>
      <c r="B1" s="377"/>
      <c r="C1" s="377"/>
      <c r="D1" s="377"/>
      <c r="E1" s="377"/>
      <c r="F1" s="377"/>
      <c r="G1" s="377"/>
      <c r="H1" s="377"/>
      <c r="I1" s="377"/>
      <c r="J1" s="377"/>
      <c r="K1" s="377"/>
      <c r="L1" s="377"/>
      <c r="M1" s="377"/>
      <c r="N1" s="377"/>
      <c r="O1" s="377"/>
      <c r="P1" s="377"/>
    </row>
    <row r="2" spans="1:20" s="4" customFormat="1" ht="26" customHeight="1">
      <c r="A2" s="3"/>
      <c r="B2" s="367" t="s">
        <v>640</v>
      </c>
      <c r="C2" s="367"/>
      <c r="D2" s="367"/>
      <c r="E2" s="49"/>
      <c r="F2" s="376" t="s">
        <v>74</v>
      </c>
      <c r="G2" s="376"/>
      <c r="H2" s="376"/>
      <c r="I2" s="376"/>
      <c r="J2" s="367" t="s">
        <v>75</v>
      </c>
      <c r="K2" s="367"/>
      <c r="L2" s="367"/>
      <c r="M2" s="49"/>
      <c r="N2" s="367" t="s">
        <v>76</v>
      </c>
      <c r="O2" s="367"/>
      <c r="P2" s="367"/>
    </row>
    <row r="3" spans="1:20" s="81" customFormat="1" ht="20">
      <c r="A3" s="82"/>
      <c r="B3" s="368" t="s">
        <v>77</v>
      </c>
      <c r="C3" s="368"/>
      <c r="D3" s="368"/>
      <c r="E3" s="204"/>
      <c r="F3" s="368" t="s">
        <v>78</v>
      </c>
      <c r="G3" s="368"/>
      <c r="H3" s="368"/>
      <c r="I3" s="204"/>
      <c r="J3" s="368" t="s">
        <v>80</v>
      </c>
      <c r="K3" s="368"/>
      <c r="L3" s="368"/>
      <c r="M3" s="204"/>
      <c r="N3" s="368" t="s">
        <v>81</v>
      </c>
      <c r="O3" s="368"/>
      <c r="P3" s="368"/>
    </row>
    <row r="4" spans="1:20" s="81" customFormat="1" ht="20" customHeight="1">
      <c r="A4" s="82"/>
      <c r="B4" s="52" t="s">
        <v>89</v>
      </c>
      <c r="C4" s="55" t="s">
        <v>90</v>
      </c>
      <c r="D4" s="54" t="s">
        <v>91</v>
      </c>
      <c r="E4" s="54"/>
      <c r="F4" s="52" t="s">
        <v>89</v>
      </c>
      <c r="G4" s="55" t="s">
        <v>90</v>
      </c>
      <c r="H4" s="54" t="s">
        <v>91</v>
      </c>
      <c r="I4" s="54"/>
      <c r="J4" s="52" t="s">
        <v>89</v>
      </c>
      <c r="K4" s="55" t="s">
        <v>90</v>
      </c>
      <c r="L4" s="54" t="s">
        <v>91</v>
      </c>
      <c r="M4" s="54"/>
      <c r="N4" s="52" t="s">
        <v>89</v>
      </c>
      <c r="O4" s="55" t="s">
        <v>90</v>
      </c>
      <c r="P4" s="54" t="s">
        <v>91</v>
      </c>
    </row>
    <row r="5" spans="1:20" s="4" customFormat="1" ht="20">
      <c r="A5" s="6" t="s">
        <v>93</v>
      </c>
      <c r="B5" s="59"/>
      <c r="C5" s="60"/>
      <c r="D5" s="61"/>
      <c r="E5" s="61"/>
      <c r="F5" s="59"/>
      <c r="G5" s="167"/>
      <c r="H5" s="58"/>
      <c r="I5" s="58"/>
      <c r="J5" s="83"/>
      <c r="K5" s="84"/>
      <c r="L5" s="63"/>
      <c r="M5" s="63"/>
      <c r="N5" s="83"/>
      <c r="O5" s="84"/>
      <c r="P5" s="63"/>
    </row>
    <row r="6" spans="1:20" s="4" customFormat="1" ht="20">
      <c r="A6" s="25" t="s">
        <v>2</v>
      </c>
      <c r="B6" s="225">
        <v>1.24</v>
      </c>
      <c r="C6" s="192"/>
      <c r="D6" s="227" t="s">
        <v>306</v>
      </c>
      <c r="E6" s="227"/>
      <c r="F6" s="225">
        <v>2.0499999999999998</v>
      </c>
      <c r="G6" s="192"/>
      <c r="H6" s="227" t="s">
        <v>316</v>
      </c>
      <c r="I6" s="227"/>
      <c r="J6" s="225">
        <v>1.41</v>
      </c>
      <c r="K6" s="192"/>
      <c r="L6" s="176" t="s">
        <v>326</v>
      </c>
      <c r="M6" s="176"/>
      <c r="N6" s="225">
        <v>5.59</v>
      </c>
      <c r="O6" s="192" t="s">
        <v>108</v>
      </c>
      <c r="P6" s="227" t="s">
        <v>638</v>
      </c>
      <c r="Q6" s="67"/>
      <c r="R6" s="87"/>
      <c r="S6" s="66"/>
      <c r="T6" s="67"/>
    </row>
    <row r="7" spans="1:20" s="4" customFormat="1" ht="24" customHeight="1">
      <c r="A7" s="25" t="s">
        <v>3</v>
      </c>
      <c r="B7" s="225">
        <v>2.0099999999999998</v>
      </c>
      <c r="C7" s="192" t="s">
        <v>103</v>
      </c>
      <c r="D7" s="227" t="s">
        <v>307</v>
      </c>
      <c r="E7" s="227"/>
      <c r="F7" s="225">
        <v>2.34</v>
      </c>
      <c r="G7" s="192" t="s">
        <v>103</v>
      </c>
      <c r="H7" s="227" t="s">
        <v>317</v>
      </c>
      <c r="I7" s="227"/>
      <c r="J7" s="225">
        <v>1.59</v>
      </c>
      <c r="K7" s="192"/>
      <c r="L7" s="176" t="s">
        <v>327</v>
      </c>
      <c r="M7" s="176"/>
      <c r="N7" s="225">
        <v>1.19</v>
      </c>
      <c r="O7" s="192"/>
      <c r="P7" s="227" t="s">
        <v>336</v>
      </c>
      <c r="Q7" s="67"/>
      <c r="R7" s="87"/>
      <c r="S7" s="66"/>
      <c r="T7" s="67"/>
    </row>
    <row r="8" spans="1:20" s="4" customFormat="1" ht="21" customHeight="1">
      <c r="A8" s="25" t="s">
        <v>4</v>
      </c>
      <c r="B8" s="225">
        <v>3.44</v>
      </c>
      <c r="C8" s="192" t="s">
        <v>103</v>
      </c>
      <c r="D8" s="227" t="s">
        <v>308</v>
      </c>
      <c r="E8" s="227"/>
      <c r="F8" s="225">
        <v>3.31</v>
      </c>
      <c r="G8" s="192" t="s">
        <v>103</v>
      </c>
      <c r="H8" s="227" t="s">
        <v>318</v>
      </c>
      <c r="I8" s="227"/>
      <c r="J8" s="225">
        <v>3.67</v>
      </c>
      <c r="K8" s="192" t="s">
        <v>108</v>
      </c>
      <c r="L8" s="176" t="s">
        <v>328</v>
      </c>
      <c r="M8" s="176"/>
      <c r="N8" s="225">
        <v>2.11</v>
      </c>
      <c r="O8" s="192"/>
      <c r="P8" s="227" t="s">
        <v>337</v>
      </c>
      <c r="Q8" s="67"/>
      <c r="R8" s="87"/>
      <c r="S8" s="66"/>
      <c r="T8" s="67"/>
    </row>
    <row r="9" spans="1:20" s="4" customFormat="1" ht="20">
      <c r="A9" s="25" t="s">
        <v>121</v>
      </c>
      <c r="B9" s="225">
        <v>2.12</v>
      </c>
      <c r="C9" s="192"/>
      <c r="D9" s="227" t="s">
        <v>309</v>
      </c>
      <c r="E9" s="227"/>
      <c r="F9" s="225">
        <v>3.22</v>
      </c>
      <c r="G9" s="192"/>
      <c r="H9" s="227" t="s">
        <v>639</v>
      </c>
      <c r="I9" s="227"/>
      <c r="J9" s="225">
        <v>0.49</v>
      </c>
      <c r="K9" s="192"/>
      <c r="L9" s="176" t="s">
        <v>329</v>
      </c>
      <c r="M9" s="176"/>
      <c r="N9" s="225">
        <v>0.31</v>
      </c>
      <c r="O9" s="192"/>
      <c r="P9" s="227" t="s">
        <v>338</v>
      </c>
      <c r="Q9" s="67"/>
      <c r="R9" s="90"/>
      <c r="S9" s="66"/>
      <c r="T9" s="67"/>
    </row>
    <row r="10" spans="1:20" s="4" customFormat="1" ht="20">
      <c r="A10" s="25"/>
      <c r="B10" s="87"/>
      <c r="C10" s="169"/>
      <c r="D10" s="223"/>
      <c r="E10" s="223"/>
      <c r="F10" s="87"/>
      <c r="G10" s="194"/>
      <c r="H10" s="223"/>
      <c r="I10" s="223"/>
      <c r="J10" s="87"/>
      <c r="K10" s="66"/>
      <c r="L10" s="67"/>
      <c r="M10" s="67"/>
      <c r="N10" s="87"/>
      <c r="O10" s="169"/>
      <c r="P10" s="205"/>
      <c r="Q10" s="67"/>
      <c r="R10" s="87"/>
      <c r="S10" s="66"/>
      <c r="T10" s="67"/>
    </row>
    <row r="11" spans="1:20" s="4" customFormat="1" ht="20">
      <c r="A11" s="6" t="s">
        <v>139</v>
      </c>
      <c r="B11" s="87"/>
      <c r="C11" s="169"/>
      <c r="D11" s="223"/>
      <c r="E11" s="223"/>
      <c r="F11" s="87"/>
      <c r="G11" s="194"/>
      <c r="H11" s="223"/>
      <c r="I11" s="223"/>
      <c r="J11" s="87"/>
      <c r="K11" s="66"/>
      <c r="L11" s="67"/>
      <c r="M11" s="67"/>
      <c r="N11" s="87"/>
      <c r="O11" s="169"/>
      <c r="P11" s="205"/>
      <c r="Q11" s="67"/>
      <c r="R11" s="87"/>
      <c r="S11" s="66"/>
      <c r="T11" s="67"/>
    </row>
    <row r="12" spans="1:20" s="4" customFormat="1" ht="20">
      <c r="A12" s="25" t="s">
        <v>15</v>
      </c>
      <c r="B12" s="225">
        <v>1.03</v>
      </c>
      <c r="C12" s="192"/>
      <c r="D12" s="227" t="s">
        <v>310</v>
      </c>
      <c r="E12" s="227"/>
      <c r="F12" s="225">
        <v>0.97</v>
      </c>
      <c r="G12" s="192"/>
      <c r="H12" s="227" t="s">
        <v>319</v>
      </c>
      <c r="I12" s="227"/>
      <c r="J12" s="225">
        <v>1.18</v>
      </c>
      <c r="K12" s="192" t="s">
        <v>94</v>
      </c>
      <c r="L12" s="176" t="s">
        <v>330</v>
      </c>
      <c r="M12" s="176"/>
      <c r="N12" s="226">
        <v>0.9</v>
      </c>
      <c r="O12" s="192"/>
      <c r="P12" s="227" t="s">
        <v>339</v>
      </c>
      <c r="Q12" s="67"/>
      <c r="R12" s="90"/>
      <c r="S12" s="66"/>
      <c r="T12" s="67"/>
    </row>
    <row r="13" spans="1:20" s="4" customFormat="1" ht="20">
      <c r="A13" s="3"/>
      <c r="B13" s="87"/>
      <c r="C13" s="169"/>
      <c r="D13" s="223"/>
      <c r="E13" s="223"/>
      <c r="F13" s="87"/>
      <c r="G13" s="194"/>
      <c r="H13" s="223"/>
      <c r="I13" s="223"/>
      <c r="J13" s="87"/>
      <c r="K13" s="66"/>
      <c r="L13" s="67"/>
      <c r="M13" s="67"/>
      <c r="N13" s="87"/>
      <c r="O13" s="169"/>
      <c r="P13" s="205"/>
      <c r="Q13" s="67"/>
      <c r="R13" s="87"/>
      <c r="S13" s="66"/>
      <c r="T13" s="67"/>
    </row>
    <row r="14" spans="1:20" s="4" customFormat="1" ht="22" customHeight="1">
      <c r="A14" s="6" t="s">
        <v>633</v>
      </c>
      <c r="B14" s="87"/>
      <c r="C14" s="169"/>
      <c r="D14" s="223"/>
      <c r="E14" s="223"/>
      <c r="F14" s="87"/>
      <c r="G14" s="194"/>
      <c r="H14" s="223"/>
      <c r="I14" s="223"/>
      <c r="J14" s="87"/>
      <c r="K14" s="66"/>
      <c r="L14" s="67"/>
      <c r="M14" s="67"/>
      <c r="N14" s="87"/>
      <c r="O14" s="169"/>
      <c r="P14" s="205"/>
      <c r="Q14" s="67"/>
      <c r="R14" s="87"/>
      <c r="S14" s="66"/>
      <c r="T14" s="67"/>
    </row>
    <row r="15" spans="1:20" s="4" customFormat="1" ht="20">
      <c r="A15" s="25" t="s">
        <v>634</v>
      </c>
      <c r="B15" s="225">
        <v>1.83</v>
      </c>
      <c r="C15" s="192"/>
      <c r="D15" s="227" t="s">
        <v>311</v>
      </c>
      <c r="E15" s="227"/>
      <c r="F15" s="225">
        <v>0.98</v>
      </c>
      <c r="G15" s="192"/>
      <c r="H15" s="227" t="s">
        <v>321</v>
      </c>
      <c r="I15" s="227"/>
      <c r="J15" s="225">
        <v>1.62</v>
      </c>
      <c r="K15" s="192"/>
      <c r="L15" s="176" t="s">
        <v>331</v>
      </c>
      <c r="M15" s="176"/>
      <c r="N15" s="226">
        <v>0.5</v>
      </c>
      <c r="O15" s="192"/>
      <c r="P15" s="227" t="s">
        <v>340</v>
      </c>
      <c r="Q15" s="67"/>
      <c r="R15" s="90"/>
      <c r="S15" s="66"/>
      <c r="T15" s="67"/>
    </row>
    <row r="16" spans="1:20" s="4" customFormat="1" ht="20" customHeight="1">
      <c r="A16" s="25" t="s">
        <v>635</v>
      </c>
      <c r="B16" s="225">
        <v>0.73</v>
      </c>
      <c r="C16" s="192"/>
      <c r="D16" s="227" t="s">
        <v>312</v>
      </c>
      <c r="E16" s="227"/>
      <c r="F16" s="225">
        <v>0.59</v>
      </c>
      <c r="G16" s="192"/>
      <c r="H16" s="227" t="s">
        <v>322</v>
      </c>
      <c r="I16" s="227"/>
      <c r="J16" s="225">
        <v>1.1100000000000001</v>
      </c>
      <c r="K16" s="192"/>
      <c r="L16" s="176" t="s">
        <v>332</v>
      </c>
      <c r="M16" s="176"/>
      <c r="N16" s="225">
        <v>1.75</v>
      </c>
      <c r="O16" s="192"/>
      <c r="P16" s="227" t="s">
        <v>341</v>
      </c>
      <c r="Q16" s="67"/>
      <c r="R16" s="87"/>
      <c r="S16" s="66"/>
      <c r="T16" s="67"/>
    </row>
    <row r="17" spans="1:36" s="4" customFormat="1" ht="20" customHeight="1">
      <c r="A17" s="25" t="s">
        <v>636</v>
      </c>
      <c r="B17" s="225">
        <v>1.19</v>
      </c>
      <c r="C17" s="192"/>
      <c r="D17" s="227" t="s">
        <v>313</v>
      </c>
      <c r="E17" s="227"/>
      <c r="F17" s="225">
        <v>1.33</v>
      </c>
      <c r="G17" s="192"/>
      <c r="H17" s="227" t="s">
        <v>323</v>
      </c>
      <c r="I17" s="227"/>
      <c r="J17" s="225">
        <v>0.94</v>
      </c>
      <c r="K17" s="192"/>
      <c r="L17" s="176" t="s">
        <v>333</v>
      </c>
      <c r="M17" s="176"/>
      <c r="N17" s="225">
        <v>1.21</v>
      </c>
      <c r="O17" s="192"/>
      <c r="P17" s="227" t="s">
        <v>342</v>
      </c>
      <c r="Q17" s="67"/>
      <c r="R17" s="90"/>
      <c r="S17" s="66"/>
      <c r="T17" s="67"/>
    </row>
    <row r="18" spans="1:36" s="4" customFormat="1" ht="21" customHeight="1">
      <c r="A18" s="25" t="s">
        <v>637</v>
      </c>
      <c r="B18" s="225">
        <v>1.23</v>
      </c>
      <c r="C18" s="192"/>
      <c r="D18" s="227" t="s">
        <v>314</v>
      </c>
      <c r="E18" s="227"/>
      <c r="F18" s="226">
        <v>0.7</v>
      </c>
      <c r="G18" s="192"/>
      <c r="H18" s="227" t="s">
        <v>324</v>
      </c>
      <c r="I18" s="227"/>
      <c r="J18" s="226">
        <v>6</v>
      </c>
      <c r="K18" s="192"/>
      <c r="L18" s="176" t="s">
        <v>334</v>
      </c>
      <c r="M18" s="176"/>
      <c r="N18" s="225">
        <v>7.87</v>
      </c>
      <c r="O18" s="192"/>
      <c r="P18" s="227" t="s">
        <v>642</v>
      </c>
      <c r="Q18" s="67"/>
      <c r="R18" s="90"/>
      <c r="S18" s="66"/>
      <c r="T18" s="67"/>
    </row>
    <row r="19" spans="1:36" s="4" customFormat="1" ht="20">
      <c r="A19" s="3"/>
      <c r="B19" s="87"/>
      <c r="C19" s="169"/>
      <c r="D19" s="223"/>
      <c r="E19" s="223"/>
      <c r="F19" s="87"/>
      <c r="G19" s="194"/>
      <c r="H19" s="223"/>
      <c r="I19" s="223"/>
      <c r="J19" s="87"/>
      <c r="K19" s="66"/>
      <c r="L19" s="67"/>
      <c r="M19" s="67"/>
      <c r="N19" s="87"/>
      <c r="O19" s="169"/>
      <c r="P19" s="205"/>
      <c r="Q19" s="67"/>
      <c r="R19" s="87"/>
      <c r="S19" s="66"/>
      <c r="T19" s="67"/>
    </row>
    <row r="20" spans="1:36" s="4" customFormat="1" ht="20">
      <c r="A20" s="6" t="s">
        <v>140</v>
      </c>
      <c r="B20" s="87"/>
      <c r="C20" s="169"/>
      <c r="D20" s="223"/>
      <c r="E20" s="223"/>
      <c r="F20" s="87"/>
      <c r="G20" s="169"/>
      <c r="H20" s="223"/>
      <c r="I20" s="223"/>
      <c r="J20" s="87"/>
      <c r="K20" s="66"/>
      <c r="L20" s="67"/>
      <c r="M20" s="67"/>
      <c r="N20" s="87"/>
      <c r="O20" s="169"/>
      <c r="P20" s="223"/>
      <c r="Q20" s="85"/>
      <c r="R20" s="91"/>
      <c r="S20" s="85"/>
      <c r="T20" s="86"/>
      <c r="U20" s="67"/>
      <c r="V20" s="91"/>
      <c r="W20" s="85"/>
      <c r="X20" s="85"/>
      <c r="Y20" s="91"/>
      <c r="Z20" s="87"/>
      <c r="AA20" s="66"/>
      <c r="AB20" s="67"/>
      <c r="AC20" s="91"/>
      <c r="AD20" s="87"/>
      <c r="AE20" s="91"/>
      <c r="AF20" s="91"/>
      <c r="AG20" s="87"/>
      <c r="AH20" s="66"/>
      <c r="AI20" s="67"/>
      <c r="AJ20" s="92"/>
    </row>
    <row r="21" spans="1:36" s="4" customFormat="1" ht="34">
      <c r="A21" s="25" t="s">
        <v>20</v>
      </c>
      <c r="B21" s="225">
        <v>0.85</v>
      </c>
      <c r="C21" s="192" t="s">
        <v>94</v>
      </c>
      <c r="D21" s="227" t="s">
        <v>180</v>
      </c>
      <c r="E21" s="227"/>
      <c r="F21" s="225">
        <v>0.87</v>
      </c>
      <c r="G21" s="192"/>
      <c r="H21" s="227" t="s">
        <v>181</v>
      </c>
      <c r="I21" s="227"/>
      <c r="J21" s="225">
        <v>0.83</v>
      </c>
      <c r="K21" s="192"/>
      <c r="L21" s="176" t="s">
        <v>573</v>
      </c>
      <c r="M21" s="176"/>
      <c r="N21" s="225">
        <v>0.68</v>
      </c>
      <c r="O21" s="192" t="s">
        <v>103</v>
      </c>
      <c r="P21" s="227" t="s">
        <v>183</v>
      </c>
      <c r="Q21" s="85"/>
      <c r="R21" s="91"/>
      <c r="S21" s="85"/>
      <c r="T21" s="86"/>
      <c r="U21" s="67"/>
      <c r="V21" s="91"/>
      <c r="W21" s="85"/>
      <c r="X21" s="85"/>
      <c r="Y21" s="91"/>
      <c r="Z21" s="87"/>
      <c r="AA21" s="66"/>
      <c r="AB21" s="67"/>
      <c r="AC21" s="91"/>
      <c r="AD21" s="87"/>
      <c r="AE21" s="91"/>
      <c r="AF21" s="91"/>
      <c r="AG21" s="87"/>
      <c r="AH21" s="66"/>
      <c r="AI21" s="67"/>
      <c r="AJ21" s="92"/>
    </row>
    <row r="22" spans="1:36" s="4" customFormat="1" ht="19" customHeight="1">
      <c r="A22" s="25" t="s">
        <v>21</v>
      </c>
      <c r="B22" s="225">
        <v>0.74</v>
      </c>
      <c r="C22" s="192" t="s">
        <v>103</v>
      </c>
      <c r="D22" s="227" t="s">
        <v>184</v>
      </c>
      <c r="E22" s="227"/>
      <c r="F22" s="225">
        <v>0.84</v>
      </c>
      <c r="G22" s="192"/>
      <c r="H22" s="227" t="s">
        <v>185</v>
      </c>
      <c r="I22" s="227"/>
      <c r="J22" s="225">
        <v>0.65</v>
      </c>
      <c r="K22" s="192" t="s">
        <v>103</v>
      </c>
      <c r="L22" s="176" t="s">
        <v>186</v>
      </c>
      <c r="M22" s="176"/>
      <c r="N22" s="225">
        <v>0.59</v>
      </c>
      <c r="O22" s="192" t="s">
        <v>103</v>
      </c>
      <c r="P22" s="227" t="s">
        <v>187</v>
      </c>
      <c r="Q22" s="85"/>
      <c r="R22" s="91"/>
      <c r="S22" s="85"/>
      <c r="T22" s="86"/>
      <c r="U22" s="67"/>
      <c r="V22" s="91"/>
      <c r="W22" s="85"/>
      <c r="X22" s="85"/>
      <c r="Y22" s="91"/>
      <c r="Z22" s="87"/>
      <c r="AA22" s="66"/>
      <c r="AB22" s="67"/>
      <c r="AC22" s="91"/>
      <c r="AD22" s="87"/>
      <c r="AE22" s="91"/>
      <c r="AF22" s="91"/>
      <c r="AG22" s="87"/>
      <c r="AH22" s="66"/>
      <c r="AI22" s="67"/>
      <c r="AJ22" s="92"/>
    </row>
    <row r="23" spans="1:36" s="4" customFormat="1" ht="22" customHeight="1">
      <c r="A23" s="25" t="s">
        <v>643</v>
      </c>
      <c r="B23" s="225">
        <v>0.65</v>
      </c>
      <c r="C23" s="192" t="s">
        <v>103</v>
      </c>
      <c r="D23" s="227" t="s">
        <v>188</v>
      </c>
      <c r="E23" s="227"/>
      <c r="F23" s="225">
        <v>0.76</v>
      </c>
      <c r="G23" s="192"/>
      <c r="H23" s="227" t="s">
        <v>189</v>
      </c>
      <c r="I23" s="227"/>
      <c r="J23" s="225">
        <v>0.56999999999999995</v>
      </c>
      <c r="K23" s="192" t="s">
        <v>108</v>
      </c>
      <c r="L23" s="176" t="s">
        <v>190</v>
      </c>
      <c r="M23" s="176"/>
      <c r="N23" s="226">
        <v>0.4</v>
      </c>
      <c r="O23" s="192" t="s">
        <v>103</v>
      </c>
      <c r="P23" s="227" t="s">
        <v>191</v>
      </c>
      <c r="Q23" s="85"/>
      <c r="R23" s="91"/>
      <c r="S23" s="85"/>
      <c r="T23" s="86"/>
      <c r="U23" s="67"/>
      <c r="V23" s="91"/>
      <c r="W23" s="85"/>
      <c r="X23" s="85"/>
      <c r="Y23" s="91"/>
      <c r="Z23" s="87"/>
      <c r="AA23" s="66"/>
      <c r="AB23" s="67"/>
      <c r="AC23" s="91"/>
      <c r="AD23" s="87"/>
      <c r="AE23" s="91"/>
      <c r="AF23" s="91"/>
      <c r="AG23" s="90"/>
      <c r="AH23" s="66"/>
      <c r="AI23" s="67"/>
      <c r="AJ23" s="92"/>
    </row>
    <row r="24" spans="1:36" s="4" customFormat="1" ht="22" customHeight="1">
      <c r="A24" s="25" t="s">
        <v>23</v>
      </c>
      <c r="B24" s="225">
        <v>1.75</v>
      </c>
      <c r="C24" s="192" t="s">
        <v>103</v>
      </c>
      <c r="D24" s="227" t="s">
        <v>192</v>
      </c>
      <c r="E24" s="227"/>
      <c r="F24" s="226">
        <v>1.9</v>
      </c>
      <c r="G24" s="192" t="s">
        <v>103</v>
      </c>
      <c r="H24" s="227" t="s">
        <v>574</v>
      </c>
      <c r="I24" s="227"/>
      <c r="J24" s="226">
        <v>1.6</v>
      </c>
      <c r="K24" s="192" t="s">
        <v>94</v>
      </c>
      <c r="L24" s="176" t="s">
        <v>194</v>
      </c>
      <c r="M24" s="176"/>
      <c r="N24" s="226">
        <v>1.6</v>
      </c>
      <c r="O24" s="192" t="s">
        <v>94</v>
      </c>
      <c r="P24" s="227" t="s">
        <v>195</v>
      </c>
      <c r="Q24" s="85"/>
      <c r="R24" s="91"/>
      <c r="S24" s="85"/>
      <c r="T24" s="86"/>
      <c r="U24" s="67"/>
      <c r="V24" s="91"/>
      <c r="W24" s="85"/>
      <c r="X24" s="85"/>
      <c r="Y24" s="91"/>
      <c r="Z24" s="87"/>
      <c r="AA24" s="66"/>
      <c r="AB24" s="67"/>
      <c r="AC24" s="91"/>
      <c r="AD24" s="87"/>
      <c r="AE24" s="91"/>
      <c r="AF24" s="91"/>
      <c r="AG24" s="90"/>
      <c r="AH24" s="66"/>
      <c r="AI24" s="67"/>
      <c r="AJ24" s="92"/>
    </row>
    <row r="25" spans="1:36" s="4" customFormat="1" ht="20">
      <c r="A25" s="3"/>
      <c r="B25" s="87"/>
      <c r="C25" s="169"/>
      <c r="D25" s="223"/>
      <c r="E25" s="223"/>
      <c r="F25" s="87"/>
      <c r="G25" s="169"/>
      <c r="H25" s="223"/>
      <c r="I25" s="223"/>
      <c r="J25" s="87"/>
      <c r="K25" s="66"/>
      <c r="L25" s="67"/>
      <c r="M25" s="67"/>
      <c r="N25" s="87"/>
      <c r="O25" s="169"/>
      <c r="P25" s="223"/>
      <c r="Q25" s="85"/>
      <c r="R25" s="91"/>
      <c r="S25" s="85"/>
      <c r="T25" s="86"/>
      <c r="U25" s="67"/>
      <c r="V25" s="91"/>
      <c r="W25" s="85"/>
      <c r="X25" s="85"/>
      <c r="Y25" s="91"/>
      <c r="Z25" s="87"/>
      <c r="AA25" s="66"/>
      <c r="AB25" s="67"/>
      <c r="AC25" s="91"/>
      <c r="AD25" s="87"/>
      <c r="AE25" s="91"/>
      <c r="AF25" s="91"/>
      <c r="AG25" s="87"/>
      <c r="AH25" s="66"/>
      <c r="AI25" s="67"/>
      <c r="AJ25" s="92"/>
    </row>
    <row r="26" spans="1:36" s="4" customFormat="1" ht="20">
      <c r="A26" s="74" t="s">
        <v>142</v>
      </c>
      <c r="B26" s="87"/>
      <c r="C26" s="169"/>
      <c r="D26" s="223"/>
      <c r="E26" s="223"/>
      <c r="F26" s="87"/>
      <c r="G26" s="169"/>
      <c r="H26" s="223"/>
      <c r="I26" s="223"/>
      <c r="J26" s="87"/>
      <c r="K26" s="66"/>
      <c r="L26" s="67"/>
      <c r="M26" s="67"/>
      <c r="N26" s="87"/>
      <c r="O26" s="169"/>
      <c r="P26" s="223"/>
      <c r="Q26" s="85"/>
      <c r="R26" s="91"/>
      <c r="S26" s="85"/>
      <c r="T26" s="86"/>
      <c r="U26" s="67"/>
      <c r="V26" s="91"/>
      <c r="W26" s="85"/>
      <c r="X26" s="85"/>
      <c r="Y26" s="91"/>
      <c r="Z26" s="87"/>
      <c r="AA26" s="66"/>
      <c r="AB26" s="67"/>
      <c r="AC26" s="91"/>
      <c r="AD26" s="87"/>
      <c r="AE26" s="91"/>
      <c r="AF26" s="91"/>
      <c r="AG26" s="87"/>
      <c r="AH26" s="66"/>
      <c r="AI26" s="67"/>
      <c r="AJ26" s="92"/>
    </row>
    <row r="27" spans="1:36" s="4" customFormat="1" ht="21" customHeight="1">
      <c r="A27" s="25" t="s">
        <v>26</v>
      </c>
      <c r="B27" s="225">
        <v>3.59</v>
      </c>
      <c r="C27" s="192" t="s">
        <v>103</v>
      </c>
      <c r="D27" s="227" t="s">
        <v>196</v>
      </c>
      <c r="E27" s="227"/>
      <c r="F27" s="225">
        <v>3.83</v>
      </c>
      <c r="G27" s="192" t="s">
        <v>103</v>
      </c>
      <c r="H27" s="227" t="s">
        <v>575</v>
      </c>
      <c r="I27" s="227"/>
      <c r="J27" s="225">
        <v>3.48</v>
      </c>
      <c r="K27" s="192" t="s">
        <v>103</v>
      </c>
      <c r="L27" s="176" t="s">
        <v>576</v>
      </c>
      <c r="M27" s="176"/>
      <c r="N27" s="225">
        <v>2.16</v>
      </c>
      <c r="O27" s="192" t="s">
        <v>103</v>
      </c>
      <c r="P27" s="227" t="s">
        <v>577</v>
      </c>
      <c r="Q27" s="85"/>
      <c r="R27" s="91"/>
      <c r="S27" s="85"/>
      <c r="T27" s="86"/>
      <c r="U27" s="67"/>
      <c r="V27" s="91"/>
      <c r="W27" s="85"/>
      <c r="X27" s="85"/>
      <c r="Y27" s="91"/>
      <c r="Z27" s="87"/>
      <c r="AA27" s="66"/>
      <c r="AB27" s="67"/>
      <c r="AC27" s="91"/>
      <c r="AD27" s="87"/>
      <c r="AE27" s="91"/>
      <c r="AF27" s="91"/>
      <c r="AG27" s="87"/>
      <c r="AH27" s="66"/>
      <c r="AI27" s="67"/>
      <c r="AJ27" s="92"/>
    </row>
    <row r="28" spans="1:36" s="4" customFormat="1" ht="23" customHeight="1">
      <c r="A28" s="25" t="s">
        <v>27</v>
      </c>
      <c r="B28" s="225">
        <v>3.47</v>
      </c>
      <c r="C28" s="192" t="s">
        <v>103</v>
      </c>
      <c r="D28" s="227" t="s">
        <v>200</v>
      </c>
      <c r="E28" s="227"/>
      <c r="F28" s="225">
        <v>3.63</v>
      </c>
      <c r="G28" s="192" t="s">
        <v>103</v>
      </c>
      <c r="H28" s="227" t="s">
        <v>578</v>
      </c>
      <c r="I28" s="227"/>
      <c r="J28" s="225">
        <v>3.52</v>
      </c>
      <c r="K28" s="192" t="s">
        <v>103</v>
      </c>
      <c r="L28" s="176" t="s">
        <v>490</v>
      </c>
      <c r="M28" s="176"/>
      <c r="N28" s="225">
        <v>2.86</v>
      </c>
      <c r="O28" s="192" t="s">
        <v>103</v>
      </c>
      <c r="P28" s="227" t="s">
        <v>579</v>
      </c>
      <c r="Q28" s="85"/>
      <c r="R28" s="91"/>
      <c r="S28" s="85"/>
      <c r="T28" s="86"/>
      <c r="U28" s="67"/>
      <c r="V28" s="91"/>
      <c r="W28" s="85"/>
      <c r="X28" s="85"/>
      <c r="Y28" s="91"/>
      <c r="Z28" s="87"/>
      <c r="AA28" s="66"/>
      <c r="AB28" s="67"/>
      <c r="AC28" s="91"/>
      <c r="AD28" s="87"/>
      <c r="AE28" s="91"/>
      <c r="AF28" s="91"/>
      <c r="AG28" s="87"/>
      <c r="AH28" s="66"/>
      <c r="AI28" s="67"/>
      <c r="AJ28" s="92"/>
    </row>
    <row r="29" spans="1:36" s="4" customFormat="1" ht="23" customHeight="1">
      <c r="A29" s="25" t="s">
        <v>28</v>
      </c>
      <c r="B29" s="225">
        <v>2.99</v>
      </c>
      <c r="C29" s="192" t="s">
        <v>103</v>
      </c>
      <c r="D29" s="227" t="s">
        <v>580</v>
      </c>
      <c r="E29" s="227"/>
      <c r="F29" s="226">
        <v>3.1</v>
      </c>
      <c r="G29" s="192" t="s">
        <v>103</v>
      </c>
      <c r="H29" s="227" t="s">
        <v>205</v>
      </c>
      <c r="I29" s="227"/>
      <c r="J29" s="225">
        <v>2.95</v>
      </c>
      <c r="K29" s="192" t="s">
        <v>103</v>
      </c>
      <c r="L29" s="176" t="s">
        <v>206</v>
      </c>
      <c r="M29" s="176"/>
      <c r="N29" s="225">
        <v>2.61</v>
      </c>
      <c r="O29" s="192" t="s">
        <v>103</v>
      </c>
      <c r="P29" s="227" t="s">
        <v>207</v>
      </c>
      <c r="Q29" s="85"/>
      <c r="R29" s="91"/>
      <c r="S29" s="89"/>
      <c r="T29" s="86"/>
      <c r="U29" s="67"/>
      <c r="V29" s="91"/>
      <c r="W29" s="85"/>
      <c r="X29" s="85"/>
      <c r="Y29" s="91"/>
      <c r="Z29" s="87"/>
      <c r="AA29" s="66"/>
      <c r="AB29" s="67"/>
      <c r="AC29" s="91"/>
      <c r="AD29" s="87"/>
      <c r="AE29" s="91"/>
      <c r="AF29" s="91"/>
      <c r="AG29" s="87"/>
      <c r="AH29" s="66"/>
      <c r="AI29" s="67"/>
      <c r="AJ29" s="92"/>
    </row>
    <row r="30" spans="1:36" s="4" customFormat="1" ht="21" customHeight="1">
      <c r="A30" s="25" t="s">
        <v>29</v>
      </c>
      <c r="B30" s="225">
        <v>2.2200000000000002</v>
      </c>
      <c r="C30" s="192" t="s">
        <v>103</v>
      </c>
      <c r="D30" s="227" t="s">
        <v>208</v>
      </c>
      <c r="E30" s="227"/>
      <c r="F30" s="225">
        <v>2.19</v>
      </c>
      <c r="G30" s="192" t="s">
        <v>103</v>
      </c>
      <c r="H30" s="227" t="s">
        <v>209</v>
      </c>
      <c r="I30" s="227"/>
      <c r="J30" s="226">
        <v>2.2999999999999998</v>
      </c>
      <c r="K30" s="192" t="s">
        <v>103</v>
      </c>
      <c r="L30" s="176" t="s">
        <v>210</v>
      </c>
      <c r="M30" s="176"/>
      <c r="N30" s="225">
        <v>2.41</v>
      </c>
      <c r="O30" s="192" t="s">
        <v>103</v>
      </c>
      <c r="P30" s="227" t="s">
        <v>211</v>
      </c>
      <c r="Q30" s="85"/>
      <c r="R30" s="91"/>
      <c r="S30" s="85"/>
      <c r="T30" s="86"/>
      <c r="U30" s="67"/>
      <c r="V30" s="91"/>
      <c r="W30" s="85"/>
      <c r="X30" s="85"/>
      <c r="Y30" s="91"/>
      <c r="Z30" s="90"/>
      <c r="AA30" s="66"/>
      <c r="AB30" s="67"/>
      <c r="AC30" s="91"/>
      <c r="AD30" s="87"/>
      <c r="AE30" s="91"/>
      <c r="AF30" s="91"/>
      <c r="AG30" s="87"/>
      <c r="AH30" s="66"/>
      <c r="AI30" s="67"/>
      <c r="AJ30" s="92"/>
    </row>
    <row r="31" spans="1:36" s="4" customFormat="1" ht="20">
      <c r="A31" s="3"/>
      <c r="B31" s="87"/>
      <c r="C31" s="169"/>
      <c r="D31" s="223"/>
      <c r="E31" s="223"/>
      <c r="F31" s="87"/>
      <c r="G31" s="169"/>
      <c r="H31" s="223"/>
      <c r="I31" s="223"/>
      <c r="J31" s="87"/>
      <c r="K31" s="66"/>
      <c r="L31" s="67"/>
      <c r="M31" s="67"/>
      <c r="N31" s="87"/>
      <c r="O31" s="169"/>
      <c r="P31" s="223"/>
      <c r="Q31" s="85"/>
      <c r="R31" s="91"/>
      <c r="S31" s="85"/>
      <c r="T31" s="86"/>
      <c r="U31" s="67"/>
      <c r="V31" s="91"/>
      <c r="W31" s="85"/>
      <c r="X31" s="85"/>
      <c r="Y31" s="91"/>
      <c r="Z31" s="87"/>
      <c r="AA31" s="66"/>
      <c r="AB31" s="67"/>
      <c r="AC31" s="91"/>
      <c r="AD31" s="87"/>
      <c r="AE31" s="91"/>
      <c r="AF31" s="91"/>
      <c r="AG31" s="87"/>
      <c r="AH31" s="66"/>
      <c r="AI31" s="67"/>
      <c r="AJ31" s="92"/>
    </row>
    <row r="32" spans="1:36" s="4" customFormat="1" ht="20">
      <c r="A32" s="3" t="s">
        <v>143</v>
      </c>
      <c r="B32" s="87"/>
      <c r="C32" s="169"/>
      <c r="D32" s="223"/>
      <c r="E32" s="223"/>
      <c r="F32" s="87"/>
      <c r="G32" s="169"/>
      <c r="H32" s="223"/>
      <c r="I32" s="223"/>
      <c r="J32" s="87"/>
      <c r="K32" s="66"/>
      <c r="L32" s="67"/>
      <c r="M32" s="67"/>
      <c r="N32" s="87"/>
      <c r="O32" s="169"/>
      <c r="P32" s="223"/>
      <c r="Q32" s="85"/>
      <c r="R32" s="91"/>
      <c r="S32" s="85"/>
      <c r="T32" s="86"/>
      <c r="U32" s="67"/>
      <c r="V32" s="91"/>
      <c r="W32" s="85"/>
      <c r="X32" s="85"/>
      <c r="Y32" s="91"/>
      <c r="Z32" s="87"/>
      <c r="AA32" s="66"/>
      <c r="AB32" s="67"/>
      <c r="AC32" s="91"/>
      <c r="AD32" s="87"/>
      <c r="AE32" s="91"/>
      <c r="AF32" s="91"/>
      <c r="AG32" s="87"/>
      <c r="AH32" s="66"/>
      <c r="AI32" s="67"/>
      <c r="AJ32" s="92"/>
    </row>
    <row r="33" spans="1:36" s="4" customFormat="1" ht="20" customHeight="1">
      <c r="A33" s="25" t="s">
        <v>34</v>
      </c>
      <c r="B33" s="226">
        <v>1.7</v>
      </c>
      <c r="C33" s="192" t="s">
        <v>103</v>
      </c>
      <c r="D33" s="227" t="s">
        <v>586</v>
      </c>
      <c r="E33" s="227"/>
      <c r="F33" s="225">
        <v>1.73</v>
      </c>
      <c r="G33" s="192" t="s">
        <v>103</v>
      </c>
      <c r="H33" s="227" t="s">
        <v>587</v>
      </c>
      <c r="I33" s="227"/>
      <c r="J33" s="225">
        <v>1.65</v>
      </c>
      <c r="K33" s="192" t="s">
        <v>103</v>
      </c>
      <c r="L33" s="176" t="s">
        <v>214</v>
      </c>
      <c r="M33" s="176"/>
      <c r="N33" s="225">
        <v>1.46</v>
      </c>
      <c r="O33" s="192" t="s">
        <v>103</v>
      </c>
      <c r="P33" s="227" t="s">
        <v>588</v>
      </c>
      <c r="Q33" s="85"/>
      <c r="R33" s="91"/>
      <c r="S33" s="85"/>
      <c r="T33" s="86"/>
      <c r="U33" s="67"/>
      <c r="V33" s="91"/>
      <c r="W33" s="85"/>
      <c r="X33" s="85"/>
      <c r="Y33" s="91"/>
      <c r="Z33" s="87"/>
      <c r="AA33" s="66"/>
      <c r="AB33" s="67"/>
      <c r="AC33" s="91"/>
      <c r="AD33" s="87"/>
      <c r="AE33" s="91"/>
      <c r="AF33" s="91"/>
      <c r="AG33" s="87"/>
      <c r="AH33" s="66"/>
      <c r="AI33" s="67"/>
      <c r="AJ33" s="92"/>
    </row>
    <row r="34" spans="1:36" s="4" customFormat="1" ht="21" customHeight="1">
      <c r="A34" s="25" t="s">
        <v>35</v>
      </c>
      <c r="B34" s="225">
        <v>1.94</v>
      </c>
      <c r="C34" s="192" t="s">
        <v>103</v>
      </c>
      <c r="D34" s="227" t="s">
        <v>216</v>
      </c>
      <c r="E34" s="227"/>
      <c r="F34" s="225">
        <v>1.81</v>
      </c>
      <c r="G34" s="192" t="s">
        <v>108</v>
      </c>
      <c r="H34" s="227" t="s">
        <v>583</v>
      </c>
      <c r="I34" s="227"/>
      <c r="J34" s="225">
        <v>2.0099999999999998</v>
      </c>
      <c r="K34" s="192" t="s">
        <v>103</v>
      </c>
      <c r="L34" s="176" t="s">
        <v>218</v>
      </c>
      <c r="M34" s="176"/>
      <c r="N34" s="225">
        <v>1.59</v>
      </c>
      <c r="O34" s="192" t="s">
        <v>94</v>
      </c>
      <c r="P34" s="227" t="s">
        <v>584</v>
      </c>
      <c r="Q34" s="85"/>
      <c r="R34" s="91"/>
      <c r="S34" s="85"/>
      <c r="T34" s="86"/>
      <c r="U34" s="67"/>
      <c r="V34" s="91"/>
      <c r="W34" s="85"/>
      <c r="X34" s="85"/>
      <c r="Y34" s="91"/>
      <c r="Z34" s="87"/>
      <c r="AA34" s="66"/>
      <c r="AB34" s="67"/>
      <c r="AC34" s="91"/>
      <c r="AD34" s="87"/>
      <c r="AE34" s="91"/>
      <c r="AF34" s="91"/>
      <c r="AG34" s="87"/>
      <c r="AH34" s="66"/>
      <c r="AI34" s="67"/>
      <c r="AJ34" s="92"/>
    </row>
    <row r="35" spans="1:36" s="4" customFormat="1" ht="22" customHeight="1">
      <c r="A35" s="25" t="s">
        <v>36</v>
      </c>
      <c r="B35" s="225">
        <v>2.46</v>
      </c>
      <c r="C35" s="192" t="s">
        <v>103</v>
      </c>
      <c r="D35" s="227" t="s">
        <v>220</v>
      </c>
      <c r="E35" s="227"/>
      <c r="F35" s="225">
        <v>2.42</v>
      </c>
      <c r="G35" s="192" t="s">
        <v>103</v>
      </c>
      <c r="H35" s="227" t="s">
        <v>221</v>
      </c>
      <c r="I35" s="227"/>
      <c r="J35" s="225">
        <v>2.5499999999999998</v>
      </c>
      <c r="K35" s="192" t="s">
        <v>103</v>
      </c>
      <c r="L35" s="176" t="s">
        <v>222</v>
      </c>
      <c r="M35" s="176"/>
      <c r="N35" s="225">
        <v>2.0499999999999998</v>
      </c>
      <c r="O35" s="192" t="s">
        <v>103</v>
      </c>
      <c r="P35" s="227" t="s">
        <v>585</v>
      </c>
      <c r="Q35" s="85"/>
      <c r="R35" s="91"/>
      <c r="S35" s="85"/>
      <c r="T35" s="86"/>
      <c r="U35" s="67"/>
      <c r="V35" s="91"/>
      <c r="W35" s="85"/>
      <c r="X35" s="85"/>
      <c r="Y35" s="91"/>
      <c r="Z35" s="87"/>
      <c r="AA35" s="66"/>
      <c r="AB35" s="67"/>
      <c r="AC35" s="91"/>
      <c r="AD35" s="87"/>
      <c r="AE35" s="91"/>
      <c r="AF35" s="91"/>
      <c r="AG35" s="87"/>
      <c r="AH35" s="66"/>
      <c r="AI35" s="67"/>
      <c r="AJ35" s="92"/>
    </row>
    <row r="36" spans="1:36" s="4" customFormat="1" ht="20" customHeight="1">
      <c r="A36" s="25" t="s">
        <v>37</v>
      </c>
      <c r="B36" s="225">
        <v>3.61</v>
      </c>
      <c r="C36" s="192" t="s">
        <v>103</v>
      </c>
      <c r="D36" s="227" t="s">
        <v>224</v>
      </c>
      <c r="E36" s="227"/>
      <c r="F36" s="225">
        <v>3.04</v>
      </c>
      <c r="G36" s="192" t="s">
        <v>103</v>
      </c>
      <c r="H36" s="227" t="s">
        <v>225</v>
      </c>
      <c r="I36" s="227"/>
      <c r="J36" s="225">
        <v>4.16</v>
      </c>
      <c r="K36" s="192" t="s">
        <v>103</v>
      </c>
      <c r="L36" s="176" t="s">
        <v>226</v>
      </c>
      <c r="M36" s="176"/>
      <c r="N36" s="225">
        <v>2.59</v>
      </c>
      <c r="O36" s="192" t="s">
        <v>103</v>
      </c>
      <c r="P36" s="227" t="s">
        <v>227</v>
      </c>
      <c r="Q36" s="85"/>
      <c r="R36" s="91"/>
      <c r="S36" s="85"/>
      <c r="T36" s="86"/>
      <c r="U36" s="67"/>
      <c r="V36" s="91"/>
      <c r="W36" s="85"/>
      <c r="X36" s="85"/>
      <c r="Y36" s="91"/>
      <c r="Z36" s="87"/>
      <c r="AA36" s="66"/>
      <c r="AB36" s="67"/>
      <c r="AC36" s="91"/>
      <c r="AD36" s="87"/>
      <c r="AE36" s="91"/>
      <c r="AF36" s="91"/>
      <c r="AG36" s="87"/>
      <c r="AH36" s="66"/>
      <c r="AI36" s="67"/>
      <c r="AJ36" s="92"/>
    </row>
    <row r="37" spans="1:36" s="4" customFormat="1" ht="20">
      <c r="A37" s="3"/>
      <c r="B37" s="87"/>
      <c r="C37" s="169"/>
      <c r="D37" s="223"/>
      <c r="E37" s="223"/>
      <c r="F37" s="87"/>
      <c r="G37" s="169"/>
      <c r="H37" s="223"/>
      <c r="I37" s="223"/>
      <c r="J37" s="87"/>
      <c r="K37" s="66"/>
      <c r="L37" s="67"/>
      <c r="M37" s="67"/>
      <c r="N37" s="87"/>
      <c r="O37" s="169"/>
      <c r="P37" s="223"/>
      <c r="Q37" s="85"/>
      <c r="R37" s="91"/>
      <c r="S37" s="85"/>
      <c r="T37" s="86"/>
      <c r="U37" s="67"/>
      <c r="V37" s="91"/>
      <c r="W37" s="85"/>
      <c r="X37" s="85"/>
      <c r="Y37" s="91"/>
      <c r="Z37" s="87"/>
      <c r="AA37" s="66"/>
      <c r="AB37" s="67"/>
      <c r="AC37" s="91"/>
      <c r="AD37" s="87"/>
      <c r="AE37" s="91"/>
      <c r="AF37" s="91"/>
      <c r="AG37" s="87"/>
      <c r="AH37" s="66"/>
      <c r="AI37" s="67"/>
      <c r="AJ37" s="92"/>
    </row>
    <row r="38" spans="1:36" s="4" customFormat="1" ht="20">
      <c r="A38" s="3" t="s">
        <v>144</v>
      </c>
      <c r="B38" s="87"/>
      <c r="C38" s="169"/>
      <c r="D38" s="223"/>
      <c r="E38" s="223"/>
      <c r="F38" s="87"/>
      <c r="G38" s="169"/>
      <c r="H38" s="223"/>
      <c r="I38" s="223"/>
      <c r="J38" s="87"/>
      <c r="K38" s="66"/>
      <c r="L38" s="67"/>
      <c r="M38" s="67"/>
      <c r="N38" s="87"/>
      <c r="O38" s="169"/>
      <c r="P38" s="223"/>
      <c r="Q38" s="85"/>
      <c r="R38" s="91"/>
      <c r="S38" s="85"/>
      <c r="T38" s="86"/>
      <c r="U38" s="67"/>
      <c r="V38" s="91"/>
      <c r="W38" s="85"/>
      <c r="X38" s="85"/>
      <c r="Y38" s="91"/>
      <c r="Z38" s="87"/>
      <c r="AA38" s="66"/>
      <c r="AB38" s="67"/>
      <c r="AC38" s="91"/>
      <c r="AD38" s="87"/>
      <c r="AE38" s="91"/>
      <c r="AF38" s="91"/>
      <c r="AG38" s="87"/>
      <c r="AH38" s="66"/>
      <c r="AI38" s="67"/>
      <c r="AJ38" s="92"/>
    </row>
    <row r="39" spans="1:36" s="4" customFormat="1" ht="20">
      <c r="A39" s="25" t="s">
        <v>40</v>
      </c>
      <c r="B39" s="225">
        <v>1.27</v>
      </c>
      <c r="C39" s="192" t="s">
        <v>108</v>
      </c>
      <c r="D39" s="227" t="s">
        <v>581</v>
      </c>
      <c r="E39" s="227"/>
      <c r="F39" s="225">
        <v>1.53</v>
      </c>
      <c r="G39" s="192" t="s">
        <v>103</v>
      </c>
      <c r="H39" s="227" t="s">
        <v>229</v>
      </c>
      <c r="I39" s="227"/>
      <c r="J39" s="225">
        <v>1.05</v>
      </c>
      <c r="K39" s="192"/>
      <c r="L39" s="176" t="s">
        <v>230</v>
      </c>
      <c r="M39" s="176"/>
      <c r="N39" s="225">
        <v>1.06</v>
      </c>
      <c r="O39" s="192"/>
      <c r="P39" s="227" t="s">
        <v>231</v>
      </c>
      <c r="Q39" s="85"/>
      <c r="R39" s="91"/>
      <c r="S39" s="85"/>
      <c r="T39" s="86"/>
      <c r="U39" s="67"/>
      <c r="V39" s="91"/>
      <c r="W39" s="85"/>
      <c r="X39" s="85"/>
      <c r="Y39" s="91"/>
      <c r="Z39" s="87"/>
      <c r="AA39" s="66"/>
      <c r="AB39" s="67"/>
      <c r="AC39" s="91"/>
      <c r="AD39" s="87"/>
      <c r="AE39" s="91"/>
      <c r="AF39" s="91"/>
      <c r="AG39" s="87"/>
      <c r="AH39" s="66"/>
      <c r="AI39" s="67"/>
      <c r="AJ39" s="92"/>
    </row>
    <row r="40" spans="1:36" s="4" customFormat="1" ht="20">
      <c r="A40" s="25" t="s">
        <v>41</v>
      </c>
      <c r="B40" s="225">
        <v>1.06</v>
      </c>
      <c r="C40" s="192"/>
      <c r="D40" s="227" t="s">
        <v>232</v>
      </c>
      <c r="E40" s="227"/>
      <c r="F40" s="225">
        <v>1.32</v>
      </c>
      <c r="G40" s="192" t="s">
        <v>108</v>
      </c>
      <c r="H40" s="227" t="s">
        <v>582</v>
      </c>
      <c r="I40" s="227"/>
      <c r="J40" s="225">
        <v>0.84</v>
      </c>
      <c r="K40" s="192"/>
      <c r="L40" s="176" t="s">
        <v>234</v>
      </c>
      <c r="M40" s="176"/>
      <c r="N40" s="225">
        <v>0.93</v>
      </c>
      <c r="O40" s="192"/>
      <c r="P40" s="227" t="s">
        <v>235</v>
      </c>
      <c r="Q40" s="85"/>
      <c r="R40" s="91"/>
      <c r="S40" s="85"/>
      <c r="T40" s="86"/>
      <c r="U40" s="67"/>
      <c r="V40" s="91"/>
      <c r="W40" s="85"/>
      <c r="X40" s="85"/>
      <c r="Y40" s="91"/>
      <c r="Z40" s="87"/>
      <c r="AA40" s="66"/>
      <c r="AB40" s="67"/>
      <c r="AC40" s="91"/>
      <c r="AD40" s="87"/>
      <c r="AE40" s="91"/>
      <c r="AF40" s="91"/>
      <c r="AG40" s="87"/>
      <c r="AH40" s="66"/>
      <c r="AI40" s="67"/>
      <c r="AJ40" s="92"/>
    </row>
    <row r="41" spans="1:36" s="4" customFormat="1" ht="20">
      <c r="A41" s="25" t="s">
        <v>42</v>
      </c>
      <c r="B41" s="225">
        <v>1.1499999999999999</v>
      </c>
      <c r="C41" s="192" t="s">
        <v>94</v>
      </c>
      <c r="D41" s="227" t="s">
        <v>236</v>
      </c>
      <c r="E41" s="227"/>
      <c r="F41" s="225">
        <v>1.35</v>
      </c>
      <c r="G41" s="192" t="s">
        <v>108</v>
      </c>
      <c r="H41" s="227" t="s">
        <v>504</v>
      </c>
      <c r="I41" s="227"/>
      <c r="J41" s="225">
        <v>1.01</v>
      </c>
      <c r="K41" s="192"/>
      <c r="L41" s="176" t="s">
        <v>238</v>
      </c>
      <c r="M41" s="176"/>
      <c r="N41" s="226">
        <v>1.2</v>
      </c>
      <c r="O41" s="192"/>
      <c r="P41" s="227" t="s">
        <v>239</v>
      </c>
      <c r="Q41" s="85"/>
      <c r="R41" s="91"/>
      <c r="S41" s="85"/>
      <c r="T41" s="86"/>
      <c r="U41" s="67"/>
      <c r="V41" s="91"/>
      <c r="W41" s="85"/>
      <c r="X41" s="85"/>
      <c r="Y41" s="91"/>
      <c r="Z41" s="87"/>
      <c r="AA41" s="66"/>
      <c r="AB41" s="67"/>
      <c r="AC41" s="91"/>
      <c r="AD41" s="87"/>
      <c r="AE41" s="91"/>
      <c r="AF41" s="91"/>
      <c r="AG41" s="87"/>
      <c r="AH41" s="66"/>
      <c r="AI41" s="67"/>
      <c r="AJ41" s="92"/>
    </row>
    <row r="42" spans="1:36" s="4" customFormat="1" ht="20">
      <c r="A42" s="25" t="s">
        <v>44</v>
      </c>
      <c r="B42" s="225">
        <v>1.03</v>
      </c>
      <c r="C42" s="192"/>
      <c r="D42" s="227" t="s">
        <v>240</v>
      </c>
      <c r="E42" s="227"/>
      <c r="F42" s="225">
        <v>0.89</v>
      </c>
      <c r="G42" s="192"/>
      <c r="H42" s="227" t="s">
        <v>241</v>
      </c>
      <c r="I42" s="227"/>
      <c r="J42" s="225">
        <v>1.1200000000000001</v>
      </c>
      <c r="K42" s="192"/>
      <c r="L42" s="176" t="s">
        <v>242</v>
      </c>
      <c r="M42" s="176"/>
      <c r="N42" s="225">
        <v>1.26</v>
      </c>
      <c r="O42" s="192"/>
      <c r="P42" s="227" t="s">
        <v>243</v>
      </c>
      <c r="Q42" s="85"/>
      <c r="R42" s="91"/>
      <c r="S42" s="85"/>
      <c r="T42" s="86"/>
      <c r="U42" s="67"/>
      <c r="V42" s="91"/>
      <c r="W42" s="85"/>
      <c r="X42" s="85"/>
      <c r="Y42" s="91"/>
      <c r="Z42" s="87"/>
      <c r="AA42" s="66"/>
      <c r="AB42" s="67"/>
      <c r="AC42" s="91"/>
      <c r="AD42" s="87"/>
      <c r="AE42" s="91"/>
      <c r="AF42" s="91"/>
      <c r="AG42" s="87"/>
      <c r="AH42" s="66"/>
      <c r="AI42" s="67"/>
      <c r="AJ42" s="92"/>
    </row>
    <row r="43" spans="1:36" s="4" customFormat="1" ht="20">
      <c r="A43" s="3"/>
      <c r="B43" s="87"/>
      <c r="C43" s="169"/>
      <c r="D43" s="223"/>
      <c r="E43" s="223"/>
      <c r="F43" s="87"/>
      <c r="G43" s="169"/>
      <c r="H43" s="223"/>
      <c r="I43" s="223"/>
      <c r="J43" s="87"/>
      <c r="K43" s="66"/>
      <c r="L43" s="67"/>
      <c r="M43" s="67"/>
      <c r="N43" s="87"/>
      <c r="O43" s="169"/>
      <c r="P43" s="223"/>
      <c r="Q43" s="85"/>
      <c r="R43" s="91"/>
      <c r="S43" s="85"/>
      <c r="T43" s="86"/>
      <c r="U43" s="67"/>
      <c r="V43" s="91"/>
      <c r="W43" s="85"/>
      <c r="X43" s="85"/>
      <c r="Y43" s="91"/>
      <c r="Z43" s="87"/>
      <c r="AA43" s="66"/>
      <c r="AB43" s="67"/>
      <c r="AC43" s="91"/>
      <c r="AD43" s="87"/>
      <c r="AE43" s="91"/>
      <c r="AF43" s="91"/>
      <c r="AG43" s="87"/>
      <c r="AH43" s="66"/>
      <c r="AI43" s="67"/>
      <c r="AJ43" s="92"/>
    </row>
    <row r="44" spans="1:36" s="4" customFormat="1" ht="20">
      <c r="A44" s="3" t="s">
        <v>145</v>
      </c>
      <c r="B44" s="87"/>
      <c r="C44" s="169"/>
      <c r="D44" s="223"/>
      <c r="E44" s="223"/>
      <c r="F44" s="87"/>
      <c r="G44" s="169"/>
      <c r="H44" s="223"/>
      <c r="I44" s="223"/>
      <c r="J44" s="87"/>
      <c r="K44" s="66"/>
      <c r="L44" s="67"/>
      <c r="M44" s="67"/>
      <c r="N44" s="87"/>
      <c r="O44" s="169"/>
      <c r="P44" s="223"/>
      <c r="Q44" s="85"/>
      <c r="R44" s="91"/>
      <c r="S44" s="85"/>
      <c r="T44" s="86"/>
      <c r="U44" s="67"/>
      <c r="V44" s="91"/>
      <c r="W44" s="85"/>
      <c r="X44" s="85"/>
      <c r="Y44" s="91"/>
      <c r="Z44" s="87"/>
      <c r="AA44" s="66"/>
      <c r="AB44" s="67"/>
      <c r="AC44" s="91"/>
      <c r="AD44" s="87"/>
      <c r="AE44" s="91"/>
      <c r="AF44" s="91"/>
      <c r="AG44" s="87"/>
      <c r="AH44" s="66"/>
      <c r="AI44" s="67"/>
      <c r="AJ44" s="92"/>
    </row>
    <row r="45" spans="1:36" s="4" customFormat="1" ht="23" customHeight="1">
      <c r="A45" s="25" t="s">
        <v>47</v>
      </c>
      <c r="B45" s="225">
        <v>2.16</v>
      </c>
      <c r="C45" s="192" t="s">
        <v>103</v>
      </c>
      <c r="D45" s="227" t="s">
        <v>244</v>
      </c>
      <c r="E45" s="227"/>
      <c r="F45" s="225">
        <v>2.3199999999999998</v>
      </c>
      <c r="G45" s="192" t="s">
        <v>103</v>
      </c>
      <c r="H45" s="227" t="s">
        <v>245</v>
      </c>
      <c r="I45" s="227"/>
      <c r="J45" s="225">
        <v>1.92</v>
      </c>
      <c r="K45" s="192" t="s">
        <v>103</v>
      </c>
      <c r="L45" s="176" t="s">
        <v>246</v>
      </c>
      <c r="M45" s="176"/>
      <c r="N45" s="225">
        <v>1.52</v>
      </c>
      <c r="O45" s="192" t="s">
        <v>103</v>
      </c>
      <c r="P45" s="227" t="s">
        <v>589</v>
      </c>
      <c r="Q45" s="85"/>
      <c r="R45" s="91"/>
      <c r="S45" s="85"/>
      <c r="T45" s="86"/>
      <c r="U45" s="67"/>
      <c r="V45" s="91"/>
      <c r="W45" s="85"/>
      <c r="X45" s="85"/>
      <c r="Y45" s="91"/>
      <c r="Z45" s="87"/>
      <c r="AA45" s="66"/>
      <c r="AB45" s="67"/>
      <c r="AC45" s="91"/>
      <c r="AD45" s="87"/>
      <c r="AE45" s="91"/>
      <c r="AF45" s="91"/>
      <c r="AG45" s="87"/>
      <c r="AH45" s="66"/>
      <c r="AI45" s="67"/>
      <c r="AJ45" s="92"/>
    </row>
    <row r="46" spans="1:36" s="4" customFormat="1" ht="20" customHeight="1">
      <c r="A46" s="25" t="s">
        <v>48</v>
      </c>
      <c r="B46" s="225">
        <v>1.54</v>
      </c>
      <c r="C46" s="192" t="s">
        <v>103</v>
      </c>
      <c r="D46" s="227" t="s">
        <v>248</v>
      </c>
      <c r="E46" s="227"/>
      <c r="F46" s="226">
        <v>1.6</v>
      </c>
      <c r="G46" s="192" t="s">
        <v>103</v>
      </c>
      <c r="H46" s="227" t="s">
        <v>249</v>
      </c>
      <c r="I46" s="227"/>
      <c r="J46" s="225">
        <v>1.52</v>
      </c>
      <c r="K46" s="192" t="s">
        <v>108</v>
      </c>
      <c r="L46" s="176" t="s">
        <v>250</v>
      </c>
      <c r="M46" s="176"/>
      <c r="N46" s="225">
        <v>1.1299999999999999</v>
      </c>
      <c r="O46" s="192"/>
      <c r="P46" s="227" t="s">
        <v>590</v>
      </c>
      <c r="Q46" s="85"/>
      <c r="R46" s="91"/>
      <c r="S46" s="89"/>
      <c r="T46" s="86"/>
      <c r="U46" s="67"/>
      <c r="V46" s="91"/>
      <c r="W46" s="85"/>
      <c r="X46" s="85"/>
      <c r="Y46" s="91"/>
      <c r="Z46" s="87"/>
      <c r="AA46" s="66"/>
      <c r="AB46" s="67"/>
      <c r="AC46" s="91"/>
      <c r="AD46" s="87"/>
      <c r="AE46" s="91"/>
      <c r="AF46" s="91"/>
      <c r="AG46" s="87"/>
      <c r="AH46" s="66"/>
      <c r="AI46" s="67"/>
      <c r="AJ46" s="92"/>
    </row>
    <row r="47" spans="1:36" s="4" customFormat="1" ht="20" customHeight="1">
      <c r="A47" s="25" t="s">
        <v>49</v>
      </c>
      <c r="B47" s="225">
        <v>1.37</v>
      </c>
      <c r="C47" s="192" t="s">
        <v>103</v>
      </c>
      <c r="D47" s="227" t="s">
        <v>252</v>
      </c>
      <c r="E47" s="227"/>
      <c r="F47" s="225">
        <v>1.38</v>
      </c>
      <c r="G47" s="192" t="s">
        <v>94</v>
      </c>
      <c r="H47" s="227" t="s">
        <v>591</v>
      </c>
      <c r="I47" s="227"/>
      <c r="J47" s="225">
        <v>1.35</v>
      </c>
      <c r="K47" s="192" t="s">
        <v>94</v>
      </c>
      <c r="L47" s="176" t="s">
        <v>254</v>
      </c>
      <c r="M47" s="176"/>
      <c r="N47" s="225">
        <v>1.26</v>
      </c>
      <c r="O47" s="192"/>
      <c r="P47" s="227" t="s">
        <v>255</v>
      </c>
      <c r="Q47" s="85"/>
      <c r="R47" s="91"/>
      <c r="S47" s="85"/>
      <c r="T47" s="86"/>
      <c r="U47" s="67"/>
      <c r="V47" s="91"/>
      <c r="W47" s="85"/>
      <c r="X47" s="85"/>
      <c r="Y47" s="91"/>
      <c r="Z47" s="87"/>
      <c r="AA47" s="66"/>
      <c r="AB47" s="67"/>
      <c r="AC47" s="91"/>
      <c r="AD47" s="87"/>
      <c r="AE47" s="91"/>
      <c r="AF47" s="91"/>
      <c r="AG47" s="87"/>
      <c r="AH47" s="66"/>
      <c r="AI47" s="67"/>
      <c r="AJ47" s="92"/>
    </row>
    <row r="48" spans="1:36" s="4" customFormat="1" ht="20">
      <c r="A48" s="25" t="s">
        <v>50</v>
      </c>
      <c r="B48" s="225">
        <v>1.1299999999999999</v>
      </c>
      <c r="C48" s="192"/>
      <c r="D48" s="227" t="s">
        <v>256</v>
      </c>
      <c r="E48" s="227"/>
      <c r="F48" s="226">
        <v>1.1000000000000001</v>
      </c>
      <c r="G48" s="192"/>
      <c r="H48" s="227" t="s">
        <v>257</v>
      </c>
      <c r="I48" s="227"/>
      <c r="J48" s="225">
        <v>1.18</v>
      </c>
      <c r="K48" s="192"/>
      <c r="L48" s="176" t="s">
        <v>258</v>
      </c>
      <c r="M48" s="176"/>
      <c r="N48" s="225">
        <v>1.04</v>
      </c>
      <c r="O48" s="192"/>
      <c r="P48" s="227" t="s">
        <v>535</v>
      </c>
      <c r="Q48" s="85"/>
      <c r="R48" s="91"/>
      <c r="S48" s="89"/>
      <c r="T48" s="86"/>
      <c r="U48" s="67"/>
      <c r="V48" s="91"/>
      <c r="W48" s="85"/>
      <c r="X48" s="85"/>
      <c r="Y48" s="91"/>
      <c r="Z48" s="87"/>
      <c r="AA48" s="66"/>
      <c r="AB48" s="67"/>
      <c r="AC48" s="91"/>
      <c r="AD48" s="87"/>
      <c r="AE48" s="91"/>
      <c r="AF48" s="91"/>
      <c r="AG48" s="87"/>
      <c r="AH48" s="66"/>
      <c r="AI48" s="67"/>
      <c r="AJ48" s="92"/>
    </row>
    <row r="49" spans="1:36" s="4" customFormat="1" ht="20">
      <c r="A49" s="25" t="s">
        <v>51</v>
      </c>
      <c r="B49" s="226">
        <v>1</v>
      </c>
      <c r="C49" s="192"/>
      <c r="D49" s="227" t="s">
        <v>536</v>
      </c>
      <c r="E49" s="227"/>
      <c r="F49" s="225">
        <v>1.04</v>
      </c>
      <c r="G49" s="192"/>
      <c r="H49" s="227" t="s">
        <v>261</v>
      </c>
      <c r="I49" s="227"/>
      <c r="J49" s="226">
        <v>1</v>
      </c>
      <c r="K49" s="192"/>
      <c r="L49" s="176" t="s">
        <v>262</v>
      </c>
      <c r="M49" s="176"/>
      <c r="N49" s="225">
        <v>1.08</v>
      </c>
      <c r="O49" s="192"/>
      <c r="P49" s="227" t="s">
        <v>263</v>
      </c>
      <c r="Q49" s="85"/>
      <c r="R49" s="91"/>
      <c r="S49" s="85"/>
      <c r="T49" s="86"/>
      <c r="U49" s="67"/>
      <c r="V49" s="91"/>
      <c r="W49" s="85"/>
      <c r="X49" s="85"/>
      <c r="Y49" s="91"/>
      <c r="Z49" s="90"/>
      <c r="AA49" s="66"/>
      <c r="AB49" s="67"/>
      <c r="AC49" s="91"/>
      <c r="AD49" s="87"/>
      <c r="AE49" s="91"/>
      <c r="AF49" s="91"/>
      <c r="AG49" s="87"/>
      <c r="AH49" s="66"/>
      <c r="AI49" s="67"/>
      <c r="AJ49" s="92"/>
    </row>
    <row r="50" spans="1:36" s="4" customFormat="1" ht="20">
      <c r="A50" s="3"/>
      <c r="B50" s="87"/>
      <c r="C50" s="169"/>
      <c r="D50" s="223"/>
      <c r="E50" s="223"/>
      <c r="F50" s="87"/>
      <c r="G50" s="169"/>
      <c r="H50" s="223"/>
      <c r="I50" s="223"/>
      <c r="J50" s="87"/>
      <c r="K50" s="66"/>
      <c r="L50" s="67"/>
      <c r="M50" s="67"/>
      <c r="N50" s="87"/>
      <c r="O50" s="169"/>
      <c r="P50" s="223"/>
      <c r="Q50" s="85"/>
      <c r="R50" s="91"/>
      <c r="S50" s="85"/>
      <c r="T50" s="86"/>
      <c r="U50" s="67"/>
      <c r="V50" s="91"/>
      <c r="W50" s="85"/>
      <c r="X50" s="85"/>
      <c r="Y50" s="91"/>
      <c r="Z50" s="87"/>
      <c r="AA50" s="66"/>
      <c r="AB50" s="67"/>
      <c r="AC50" s="91"/>
      <c r="AD50" s="87"/>
      <c r="AE50" s="91"/>
      <c r="AF50" s="91"/>
      <c r="AG50" s="87"/>
      <c r="AH50" s="66"/>
      <c r="AI50" s="67"/>
      <c r="AJ50" s="92"/>
    </row>
    <row r="51" spans="1:36" s="4" customFormat="1" ht="20">
      <c r="A51" s="74" t="s">
        <v>146</v>
      </c>
      <c r="B51" s="87"/>
      <c r="C51" s="169"/>
      <c r="D51" s="223"/>
      <c r="E51" s="223"/>
      <c r="F51" s="87"/>
      <c r="G51" s="169"/>
      <c r="H51" s="223"/>
      <c r="I51" s="223"/>
      <c r="J51" s="87"/>
      <c r="K51" s="66"/>
      <c r="L51" s="67"/>
      <c r="M51" s="67"/>
      <c r="N51" s="87"/>
      <c r="O51" s="169"/>
      <c r="P51" s="223"/>
      <c r="Q51" s="85"/>
      <c r="R51" s="91"/>
      <c r="S51" s="85"/>
      <c r="T51" s="86"/>
      <c r="U51" s="67"/>
      <c r="V51" s="91"/>
      <c r="W51" s="85"/>
      <c r="X51" s="85"/>
      <c r="Y51" s="91"/>
      <c r="Z51" s="87"/>
      <c r="AA51" s="66"/>
      <c r="AB51" s="67"/>
      <c r="AC51" s="91"/>
      <c r="AD51" s="87"/>
      <c r="AE51" s="91"/>
      <c r="AF51" s="91"/>
      <c r="AG51" s="87"/>
      <c r="AH51" s="66"/>
      <c r="AI51" s="67"/>
      <c r="AJ51" s="92"/>
    </row>
    <row r="52" spans="1:36" s="4" customFormat="1" ht="22" customHeight="1">
      <c r="A52" s="25" t="s">
        <v>56</v>
      </c>
      <c r="B52" s="225">
        <v>0.78</v>
      </c>
      <c r="C52" s="192" t="s">
        <v>103</v>
      </c>
      <c r="D52" s="227" t="s">
        <v>264</v>
      </c>
      <c r="E52" s="227"/>
      <c r="F52" s="225">
        <v>0.76</v>
      </c>
      <c r="G52" s="192" t="s">
        <v>103</v>
      </c>
      <c r="H52" s="227" t="s">
        <v>265</v>
      </c>
      <c r="I52" s="227"/>
      <c r="J52" s="225">
        <v>0.81</v>
      </c>
      <c r="K52" s="192" t="s">
        <v>94</v>
      </c>
      <c r="L52" s="176" t="s">
        <v>266</v>
      </c>
      <c r="M52" s="176"/>
      <c r="N52" s="225">
        <v>0.79</v>
      </c>
      <c r="O52" s="192" t="s">
        <v>108</v>
      </c>
      <c r="P52" s="227" t="s">
        <v>267</v>
      </c>
      <c r="Q52" s="85"/>
      <c r="R52" s="91"/>
      <c r="S52" s="85"/>
      <c r="T52" s="86"/>
      <c r="U52" s="67"/>
      <c r="V52" s="91"/>
      <c r="W52" s="85"/>
      <c r="X52" s="85"/>
      <c r="Y52" s="91"/>
      <c r="Z52" s="87"/>
      <c r="AA52" s="66"/>
      <c r="AB52" s="67"/>
      <c r="AC52" s="91"/>
      <c r="AD52" s="87"/>
      <c r="AE52" s="91"/>
      <c r="AF52" s="91"/>
      <c r="AG52" s="87"/>
      <c r="AH52" s="66"/>
      <c r="AI52" s="67"/>
      <c r="AJ52" s="92"/>
    </row>
    <row r="53" spans="1:36" s="4" customFormat="1" ht="20">
      <c r="A53" s="25" t="s">
        <v>57</v>
      </c>
      <c r="B53" s="226">
        <v>0.8</v>
      </c>
      <c r="C53" s="192" t="s">
        <v>94</v>
      </c>
      <c r="D53" s="227" t="s">
        <v>268</v>
      </c>
      <c r="E53" s="227"/>
      <c r="F53" s="225">
        <v>0.78</v>
      </c>
      <c r="G53" s="192" t="s">
        <v>94</v>
      </c>
      <c r="H53" s="227" t="s">
        <v>592</v>
      </c>
      <c r="I53" s="227"/>
      <c r="J53" s="225">
        <v>0.85</v>
      </c>
      <c r="K53" s="192"/>
      <c r="L53" s="176" t="s">
        <v>270</v>
      </c>
      <c r="M53" s="176"/>
      <c r="N53" s="225">
        <v>0.92</v>
      </c>
      <c r="O53" s="192"/>
      <c r="P53" s="227" t="s">
        <v>271</v>
      </c>
      <c r="Q53" s="85"/>
      <c r="R53" s="91"/>
      <c r="S53" s="85"/>
      <c r="T53" s="86"/>
      <c r="U53" s="67"/>
      <c r="V53" s="91"/>
      <c r="W53" s="85"/>
      <c r="X53" s="85"/>
      <c r="Y53" s="91"/>
      <c r="Z53" s="87"/>
      <c r="AA53" s="66"/>
      <c r="AB53" s="67"/>
      <c r="AC53" s="91"/>
      <c r="AD53" s="87"/>
      <c r="AE53" s="91"/>
      <c r="AF53" s="91"/>
      <c r="AG53" s="87"/>
      <c r="AH53" s="66"/>
      <c r="AI53" s="67"/>
      <c r="AJ53" s="92"/>
    </row>
    <row r="54" spans="1:36" s="4" customFormat="1" ht="20">
      <c r="A54" s="25"/>
      <c r="B54" s="87"/>
      <c r="C54" s="169"/>
      <c r="D54" s="223"/>
      <c r="E54" s="223"/>
      <c r="F54" s="87"/>
      <c r="G54" s="169"/>
      <c r="H54" s="224"/>
      <c r="I54" s="224"/>
      <c r="J54" s="87"/>
      <c r="K54" s="66"/>
      <c r="L54" s="67"/>
      <c r="M54" s="67"/>
      <c r="N54" s="87"/>
      <c r="O54" s="169"/>
      <c r="P54" s="223"/>
      <c r="Q54" s="85"/>
      <c r="R54" s="91"/>
      <c r="S54" s="85"/>
      <c r="T54" s="86"/>
      <c r="U54" s="67"/>
      <c r="V54" s="91"/>
      <c r="W54" s="85"/>
      <c r="X54" s="85"/>
      <c r="Y54" s="91"/>
      <c r="Z54" s="87"/>
      <c r="AA54" s="66"/>
      <c r="AB54" s="67"/>
      <c r="AC54" s="91"/>
      <c r="AD54" s="87"/>
      <c r="AE54" s="91"/>
      <c r="AF54" s="91"/>
      <c r="AG54" s="87"/>
      <c r="AH54" s="66"/>
      <c r="AI54" s="67"/>
      <c r="AJ54" s="92"/>
    </row>
    <row r="55" spans="1:36" s="4" customFormat="1" ht="20">
      <c r="A55" s="10" t="s">
        <v>367</v>
      </c>
      <c r="B55" s="87"/>
      <c r="C55" s="169"/>
      <c r="D55" s="223"/>
      <c r="E55" s="223"/>
      <c r="F55" s="87"/>
      <c r="G55" s="169"/>
      <c r="H55" s="224"/>
      <c r="I55" s="224"/>
      <c r="J55" s="87"/>
      <c r="K55" s="66"/>
      <c r="L55" s="67"/>
      <c r="M55" s="67"/>
      <c r="N55" s="87"/>
      <c r="O55" s="169"/>
      <c r="P55" s="223"/>
      <c r="Q55" s="85"/>
      <c r="R55" s="91"/>
      <c r="S55" s="85"/>
      <c r="T55" s="86"/>
      <c r="U55" s="67"/>
      <c r="V55" s="91"/>
      <c r="W55" s="85"/>
      <c r="X55" s="85"/>
      <c r="Y55" s="91"/>
      <c r="Z55" s="87"/>
      <c r="AA55" s="66"/>
      <c r="AB55" s="67"/>
      <c r="AC55" s="91"/>
      <c r="AD55" s="87"/>
      <c r="AE55" s="91"/>
      <c r="AF55" s="91"/>
      <c r="AG55" s="87"/>
      <c r="AH55" s="66"/>
      <c r="AI55" s="67"/>
      <c r="AJ55" s="92"/>
    </row>
    <row r="56" spans="1:36" s="4" customFormat="1" ht="34">
      <c r="A56" s="25" t="s">
        <v>61</v>
      </c>
      <c r="B56" s="225">
        <v>0.59</v>
      </c>
      <c r="C56" s="192" t="s">
        <v>103</v>
      </c>
      <c r="D56" s="227" t="s">
        <v>542</v>
      </c>
      <c r="E56" s="227"/>
      <c r="F56" s="225">
        <v>0.59</v>
      </c>
      <c r="G56" s="192" t="s">
        <v>103</v>
      </c>
      <c r="H56" s="227" t="s">
        <v>543</v>
      </c>
      <c r="I56" s="227"/>
      <c r="J56" s="225">
        <v>0.56999999999999995</v>
      </c>
      <c r="K56" s="192" t="s">
        <v>103</v>
      </c>
      <c r="L56" s="176" t="s">
        <v>544</v>
      </c>
      <c r="M56" s="176"/>
      <c r="N56" s="225">
        <v>0.65</v>
      </c>
      <c r="O56" s="192" t="s">
        <v>103</v>
      </c>
      <c r="P56" s="227" t="s">
        <v>186</v>
      </c>
      <c r="Q56" s="85"/>
      <c r="R56" s="91"/>
      <c r="S56" s="85"/>
      <c r="T56" s="86"/>
      <c r="U56" s="67"/>
      <c r="V56" s="91"/>
      <c r="W56" s="85"/>
      <c r="X56" s="85"/>
      <c r="Y56" s="91"/>
      <c r="Z56" s="87"/>
      <c r="AA56" s="66"/>
      <c r="AB56" s="67"/>
      <c r="AC56" s="91"/>
      <c r="AD56" s="87"/>
      <c r="AE56" s="91"/>
      <c r="AF56" s="91"/>
      <c r="AG56" s="87"/>
      <c r="AH56" s="66"/>
      <c r="AI56" s="67"/>
      <c r="AJ56" s="92"/>
    </row>
    <row r="57" spans="1:36" s="4" customFormat="1" ht="34">
      <c r="A57" s="25" t="s">
        <v>62</v>
      </c>
      <c r="B57" s="225">
        <v>0.67</v>
      </c>
      <c r="C57" s="192" t="s">
        <v>103</v>
      </c>
      <c r="D57" s="227" t="s">
        <v>450</v>
      </c>
      <c r="E57" s="227"/>
      <c r="F57" s="225">
        <v>0.68</v>
      </c>
      <c r="G57" s="192" t="s">
        <v>103</v>
      </c>
      <c r="H57" s="227" t="s">
        <v>563</v>
      </c>
      <c r="I57" s="227"/>
      <c r="J57" s="225">
        <v>0.66</v>
      </c>
      <c r="K57" s="192" t="s">
        <v>103</v>
      </c>
      <c r="L57" s="176" t="s">
        <v>564</v>
      </c>
      <c r="M57" s="176"/>
      <c r="N57" s="225">
        <v>0.69</v>
      </c>
      <c r="O57" s="192" t="s">
        <v>103</v>
      </c>
      <c r="P57" s="227" t="s">
        <v>565</v>
      </c>
      <c r="Q57" s="85"/>
      <c r="R57" s="91"/>
      <c r="S57" s="85"/>
      <c r="T57" s="86"/>
      <c r="U57" s="67"/>
      <c r="V57" s="91"/>
      <c r="W57" s="85"/>
      <c r="X57" s="85"/>
      <c r="Y57" s="91"/>
      <c r="Z57" s="87"/>
      <c r="AA57" s="66"/>
      <c r="AB57" s="67"/>
      <c r="AC57" s="91"/>
      <c r="AD57" s="87"/>
      <c r="AE57" s="91"/>
      <c r="AF57" s="91"/>
      <c r="AG57" s="87"/>
      <c r="AH57" s="66"/>
      <c r="AI57" s="67"/>
      <c r="AJ57" s="92"/>
    </row>
    <row r="58" spans="1:36" s="4" customFormat="1" ht="34">
      <c r="A58" s="25" t="s">
        <v>63</v>
      </c>
      <c r="B58" s="225">
        <v>0.59</v>
      </c>
      <c r="C58" s="192" t="s">
        <v>103</v>
      </c>
      <c r="D58" s="227" t="s">
        <v>547</v>
      </c>
      <c r="E58" s="227"/>
      <c r="F58" s="225">
        <v>0.65</v>
      </c>
      <c r="G58" s="192" t="s">
        <v>103</v>
      </c>
      <c r="H58" s="227" t="s">
        <v>548</v>
      </c>
      <c r="I58" s="227"/>
      <c r="J58" s="225">
        <v>0.55000000000000004</v>
      </c>
      <c r="K58" s="192" t="s">
        <v>103</v>
      </c>
      <c r="L58" s="176" t="s">
        <v>549</v>
      </c>
      <c r="M58" s="176"/>
      <c r="N58" s="225">
        <v>0.62</v>
      </c>
      <c r="O58" s="192" t="s">
        <v>103</v>
      </c>
      <c r="P58" s="227" t="s">
        <v>566</v>
      </c>
      <c r="Q58" s="85"/>
      <c r="R58" s="91"/>
      <c r="S58" s="85"/>
      <c r="T58" s="86"/>
      <c r="U58" s="67"/>
      <c r="V58" s="91"/>
      <c r="W58" s="85"/>
      <c r="X58" s="85"/>
      <c r="Y58" s="91"/>
      <c r="Z58" s="87"/>
      <c r="AA58" s="66"/>
      <c r="AB58" s="67"/>
      <c r="AC58" s="91"/>
      <c r="AD58" s="87"/>
      <c r="AE58" s="91"/>
      <c r="AF58" s="91"/>
      <c r="AG58" s="87"/>
      <c r="AH58" s="66"/>
      <c r="AI58" s="67"/>
      <c r="AJ58" s="92"/>
    </row>
    <row r="59" spans="1:36" s="4" customFormat="1" ht="20">
      <c r="A59" s="25"/>
      <c r="B59" s="87"/>
      <c r="C59" s="169"/>
      <c r="D59" s="223"/>
      <c r="E59" s="223"/>
      <c r="F59" s="87"/>
      <c r="G59" s="169"/>
      <c r="H59" s="224"/>
      <c r="I59" s="224"/>
      <c r="J59" s="87"/>
      <c r="K59" s="66"/>
      <c r="L59" s="67"/>
      <c r="M59" s="67"/>
      <c r="N59" s="87"/>
      <c r="O59" s="169"/>
      <c r="P59" s="223"/>
      <c r="Q59" s="85"/>
      <c r="R59" s="91"/>
      <c r="S59" s="85"/>
      <c r="T59" s="86"/>
      <c r="U59" s="67"/>
      <c r="V59" s="91"/>
      <c r="W59" s="85"/>
      <c r="X59" s="85"/>
      <c r="Y59" s="91"/>
      <c r="Z59" s="87"/>
      <c r="AA59" s="66"/>
      <c r="AB59" s="67"/>
      <c r="AC59" s="91"/>
      <c r="AD59" s="87"/>
      <c r="AE59" s="91"/>
      <c r="AF59" s="91"/>
      <c r="AG59" s="87"/>
      <c r="AH59" s="66"/>
      <c r="AI59" s="67"/>
      <c r="AJ59" s="92"/>
    </row>
    <row r="60" spans="1:36" s="4" customFormat="1" ht="20">
      <c r="A60" s="10" t="s">
        <v>368</v>
      </c>
      <c r="B60" s="87"/>
      <c r="C60" s="169"/>
      <c r="D60" s="223"/>
      <c r="E60" s="223"/>
      <c r="F60" s="87"/>
      <c r="G60" s="169"/>
      <c r="H60" s="224"/>
      <c r="I60" s="224"/>
      <c r="J60" s="87"/>
      <c r="K60" s="66"/>
      <c r="L60" s="67"/>
      <c r="M60" s="67"/>
      <c r="N60" s="87"/>
      <c r="O60" s="169"/>
      <c r="P60" s="223"/>
      <c r="Q60" s="85"/>
      <c r="R60" s="91"/>
      <c r="S60" s="85"/>
      <c r="T60" s="86"/>
      <c r="U60" s="67"/>
      <c r="V60" s="91"/>
      <c r="W60" s="85"/>
      <c r="X60" s="85"/>
      <c r="Y60" s="91"/>
      <c r="Z60" s="87"/>
      <c r="AA60" s="66"/>
      <c r="AB60" s="67"/>
      <c r="AC60" s="91"/>
      <c r="AD60" s="87"/>
      <c r="AE60" s="91"/>
      <c r="AF60" s="91"/>
      <c r="AG60" s="87"/>
      <c r="AH60" s="66"/>
      <c r="AI60" s="67"/>
      <c r="AJ60" s="92"/>
    </row>
    <row r="61" spans="1:36" s="4" customFormat="1" ht="20">
      <c r="A61" s="25" t="s">
        <v>67</v>
      </c>
      <c r="B61" s="226">
        <v>1</v>
      </c>
      <c r="C61" s="192"/>
      <c r="D61" s="227" t="s">
        <v>569</v>
      </c>
      <c r="E61" s="227"/>
      <c r="F61" s="225">
        <v>0.93</v>
      </c>
      <c r="G61" s="192"/>
      <c r="H61" s="227" t="s">
        <v>571</v>
      </c>
      <c r="I61" s="227"/>
      <c r="J61" s="225">
        <v>1.04</v>
      </c>
      <c r="K61" s="192"/>
      <c r="L61" s="176" t="s">
        <v>554</v>
      </c>
      <c r="M61" s="176"/>
      <c r="N61" s="225">
        <v>0.99</v>
      </c>
      <c r="O61" s="192"/>
      <c r="P61" s="227" t="s">
        <v>572</v>
      </c>
      <c r="Q61" s="85"/>
      <c r="R61" s="91"/>
      <c r="S61" s="85"/>
      <c r="T61" s="86"/>
      <c r="U61" s="67"/>
      <c r="V61" s="91"/>
      <c r="W61" s="85"/>
      <c r="X61" s="85"/>
      <c r="Y61" s="91"/>
      <c r="Z61" s="87"/>
      <c r="AA61" s="66"/>
      <c r="AB61" s="67"/>
      <c r="AC61" s="91"/>
      <c r="AD61" s="87"/>
      <c r="AE61" s="91"/>
      <c r="AF61" s="91"/>
      <c r="AG61" s="87"/>
      <c r="AH61" s="66"/>
      <c r="AI61" s="67"/>
      <c r="AJ61" s="92"/>
    </row>
    <row r="62" spans="1:36" s="4" customFormat="1" ht="20">
      <c r="A62" s="25"/>
      <c r="B62" s="87"/>
      <c r="C62" s="169"/>
      <c r="D62" s="223"/>
      <c r="E62" s="223"/>
      <c r="F62" s="87"/>
      <c r="G62" s="169"/>
      <c r="H62" s="224"/>
      <c r="I62" s="224"/>
      <c r="J62" s="87"/>
      <c r="K62" s="66"/>
      <c r="L62" s="67"/>
      <c r="M62" s="67"/>
      <c r="N62" s="87"/>
      <c r="O62" s="169"/>
      <c r="P62" s="223"/>
      <c r="Q62" s="85"/>
      <c r="R62" s="91"/>
      <c r="S62" s="85"/>
      <c r="T62" s="86"/>
      <c r="U62" s="67"/>
      <c r="V62" s="91"/>
      <c r="W62" s="85"/>
      <c r="X62" s="85"/>
      <c r="Y62" s="91"/>
      <c r="Z62" s="87"/>
      <c r="AA62" s="66"/>
      <c r="AB62" s="67"/>
      <c r="AC62" s="91"/>
      <c r="AD62" s="87"/>
      <c r="AE62" s="91"/>
      <c r="AF62" s="91"/>
      <c r="AG62" s="87"/>
      <c r="AH62" s="66"/>
      <c r="AI62" s="67"/>
      <c r="AJ62" s="92"/>
    </row>
    <row r="63" spans="1:36" s="4" customFormat="1" ht="34">
      <c r="A63" s="2" t="s">
        <v>369</v>
      </c>
      <c r="B63" s="225">
        <v>0.77</v>
      </c>
      <c r="C63" s="192" t="s">
        <v>103</v>
      </c>
      <c r="D63" s="227" t="s">
        <v>461</v>
      </c>
      <c r="E63" s="227"/>
      <c r="F63" s="225">
        <v>0.74</v>
      </c>
      <c r="G63" s="192" t="s">
        <v>103</v>
      </c>
      <c r="H63" s="227" t="s">
        <v>559</v>
      </c>
      <c r="I63" s="227"/>
      <c r="J63" s="225">
        <v>0.79</v>
      </c>
      <c r="K63" s="192" t="s">
        <v>103</v>
      </c>
      <c r="L63" s="176" t="s">
        <v>463</v>
      </c>
      <c r="M63" s="176"/>
      <c r="N63" s="226">
        <v>0.8</v>
      </c>
      <c r="O63" s="192" t="s">
        <v>103</v>
      </c>
      <c r="P63" s="227" t="s">
        <v>568</v>
      </c>
      <c r="Q63" s="85"/>
      <c r="R63" s="91"/>
      <c r="S63" s="85"/>
      <c r="T63" s="86"/>
      <c r="U63" s="67"/>
      <c r="V63" s="91"/>
      <c r="W63" s="85"/>
      <c r="X63" s="85"/>
      <c r="Y63" s="91"/>
      <c r="Z63" s="87"/>
      <c r="AA63" s="66"/>
      <c r="AB63" s="67"/>
      <c r="AC63" s="91"/>
      <c r="AD63" s="87"/>
      <c r="AE63" s="91"/>
      <c r="AF63" s="91"/>
      <c r="AG63" s="87"/>
      <c r="AH63" s="66"/>
      <c r="AI63" s="67"/>
      <c r="AJ63" s="92"/>
    </row>
    <row r="64" spans="1:36" s="4" customFormat="1" ht="20">
      <c r="A64" s="25"/>
      <c r="B64" s="191"/>
      <c r="C64" s="193"/>
      <c r="D64" s="94"/>
      <c r="E64" s="94"/>
      <c r="F64" s="189"/>
      <c r="G64" s="193"/>
      <c r="H64" s="96"/>
      <c r="I64" s="96"/>
      <c r="J64" s="195"/>
      <c r="K64" s="196"/>
      <c r="L64" s="97"/>
      <c r="M64" s="97"/>
      <c r="N64" s="7"/>
      <c r="O64" s="98"/>
      <c r="P64" s="73"/>
      <c r="Q64" s="97"/>
      <c r="R64" s="98"/>
      <c r="S64" s="71"/>
    </row>
    <row r="65" spans="1:16" s="4" customFormat="1">
      <c r="A65" s="75" t="s">
        <v>147</v>
      </c>
      <c r="B65" s="371" t="s">
        <v>351</v>
      </c>
      <c r="C65" s="371"/>
      <c r="D65" s="371"/>
      <c r="E65" s="203"/>
      <c r="F65" s="371" t="s">
        <v>315</v>
      </c>
      <c r="G65" s="371"/>
      <c r="H65" s="371"/>
      <c r="I65" s="203"/>
      <c r="J65" s="363" t="s">
        <v>325</v>
      </c>
      <c r="K65" s="363"/>
      <c r="L65" s="363"/>
      <c r="M65" s="207"/>
      <c r="N65" s="363" t="s">
        <v>335</v>
      </c>
      <c r="O65" s="363"/>
      <c r="P65" s="363"/>
    </row>
    <row r="66" spans="1:16" s="4" customFormat="1">
      <c r="A66" s="42" t="s">
        <v>156</v>
      </c>
      <c r="B66" s="364">
        <v>7.6200000000000004E-2</v>
      </c>
      <c r="C66" s="364"/>
      <c r="D66" s="364"/>
      <c r="E66" s="77"/>
      <c r="F66" s="375">
        <v>8.3000000000000004E-2</v>
      </c>
      <c r="G66" s="373"/>
      <c r="H66" s="373"/>
      <c r="I66" s="206"/>
      <c r="J66" s="365">
        <v>6.08E-2</v>
      </c>
      <c r="K66" s="365"/>
      <c r="L66" s="365"/>
      <c r="M66" s="208"/>
      <c r="N66" s="365">
        <v>4.2900000000000001E-2</v>
      </c>
      <c r="O66" s="365"/>
      <c r="P66" s="365"/>
    </row>
    <row r="67" spans="1:16" s="4" customFormat="1" ht="20">
      <c r="A67" s="3"/>
      <c r="B67" s="9"/>
      <c r="C67" s="40"/>
      <c r="D67" s="73"/>
      <c r="E67" s="73"/>
      <c r="F67" s="9"/>
      <c r="G67" s="80"/>
      <c r="H67" s="73"/>
      <c r="I67" s="73"/>
      <c r="J67" s="79"/>
      <c r="K67" s="80"/>
      <c r="L67" s="81"/>
      <c r="M67" s="81"/>
      <c r="N67" s="79"/>
      <c r="O67" s="80"/>
    </row>
    <row r="68" spans="1:16" s="4" customFormat="1" ht="35" customHeight="1">
      <c r="A68" s="370" t="s">
        <v>303</v>
      </c>
      <c r="B68" s="370"/>
      <c r="C68" s="370"/>
      <c r="D68" s="370"/>
      <c r="E68" s="370"/>
      <c r="F68" s="370"/>
      <c r="G68" s="370"/>
      <c r="H68" s="370"/>
      <c r="I68" s="370"/>
      <c r="J68" s="370"/>
      <c r="K68" s="370"/>
      <c r="L68" s="370"/>
      <c r="M68" s="370"/>
      <c r="N68" s="370"/>
      <c r="O68" s="370"/>
      <c r="P68" s="370"/>
    </row>
    <row r="69" spans="1:16" s="4" customFormat="1" ht="56" customHeight="1">
      <c r="A69" s="369" t="s">
        <v>320</v>
      </c>
      <c r="B69" s="369"/>
      <c r="C69" s="369"/>
      <c r="D69" s="369"/>
      <c r="E69" s="369"/>
      <c r="F69" s="369"/>
      <c r="G69" s="369"/>
      <c r="H69" s="369"/>
      <c r="I69" s="369"/>
      <c r="J69" s="369"/>
      <c r="K69" s="369"/>
      <c r="L69" s="369"/>
      <c r="M69" s="369"/>
      <c r="N69" s="369"/>
      <c r="O69" s="369"/>
      <c r="P69" s="369"/>
    </row>
    <row r="70" spans="1:16" s="4" customFormat="1" ht="20">
      <c r="A70" s="3"/>
      <c r="B70" s="9"/>
      <c r="C70" s="40"/>
      <c r="D70" s="73"/>
      <c r="E70" s="73"/>
      <c r="F70" s="9"/>
      <c r="G70" s="80"/>
      <c r="H70" s="73"/>
      <c r="I70" s="73"/>
      <c r="J70" s="79"/>
      <c r="K70" s="80"/>
      <c r="L70" s="81"/>
      <c r="M70" s="81"/>
      <c r="N70" s="79"/>
      <c r="O70" s="80"/>
    </row>
    <row r="71" spans="1:16" s="4" customFormat="1" ht="20">
      <c r="A71" s="3"/>
      <c r="B71" s="9"/>
      <c r="C71" s="40"/>
      <c r="D71" s="73"/>
      <c r="E71" s="73"/>
      <c r="F71" s="9"/>
      <c r="G71" s="80"/>
      <c r="H71" s="73"/>
      <c r="I71" s="73"/>
      <c r="J71" s="79"/>
      <c r="K71" s="80"/>
      <c r="L71" s="81"/>
      <c r="M71" s="81"/>
      <c r="N71" s="79"/>
      <c r="O71" s="80"/>
    </row>
    <row r="72" spans="1:16" s="4" customFormat="1" ht="20">
      <c r="A72" s="3"/>
      <c r="B72" s="9"/>
      <c r="C72" s="40"/>
      <c r="D72" s="73"/>
      <c r="E72" s="73"/>
      <c r="F72" s="9"/>
      <c r="G72" s="80"/>
      <c r="H72" s="73"/>
      <c r="I72" s="73"/>
      <c r="J72" s="79"/>
      <c r="K72" s="80"/>
      <c r="L72" s="81"/>
      <c r="M72" s="81"/>
      <c r="N72" s="79"/>
      <c r="O72" s="80"/>
    </row>
    <row r="73" spans="1:16" s="4" customFormat="1" ht="20">
      <c r="A73" s="3"/>
      <c r="B73" s="9"/>
      <c r="C73" s="40"/>
      <c r="D73" s="73"/>
      <c r="E73" s="73"/>
      <c r="F73" s="9"/>
      <c r="G73" s="80"/>
      <c r="H73" s="73"/>
      <c r="I73" s="73"/>
      <c r="J73" s="79"/>
      <c r="K73" s="80"/>
      <c r="L73" s="81"/>
      <c r="M73" s="81"/>
      <c r="N73" s="79"/>
      <c r="O73" s="80"/>
    </row>
  </sheetData>
  <sheetProtection algorithmName="SHA-512" hashValue="Mh7vsYx9GpRxeHThVzcR3Zqm3h3jMmeCIYmntY/7yFVIhsuWcNhInG/JYaSegCiHBcrZFMKXjvOtXoqZZo9ktg==" saltValue="0KoRgDcczANdihvZDvSqcw==" spinCount="100000" sheet="1" objects="1" scenarios="1" selectLockedCells="1" selectUnlockedCells="1"/>
  <mergeCells count="19">
    <mergeCell ref="A1:P1"/>
    <mergeCell ref="N65:P65"/>
    <mergeCell ref="B65:D65"/>
    <mergeCell ref="F65:H65"/>
    <mergeCell ref="J65:L65"/>
    <mergeCell ref="B2:D2"/>
    <mergeCell ref="A69:P69"/>
    <mergeCell ref="A68:P68"/>
    <mergeCell ref="J2:L2"/>
    <mergeCell ref="N2:P2"/>
    <mergeCell ref="B3:D3"/>
    <mergeCell ref="F3:H3"/>
    <mergeCell ref="J66:L66"/>
    <mergeCell ref="N66:P66"/>
    <mergeCell ref="J3:L3"/>
    <mergeCell ref="N3:P3"/>
    <mergeCell ref="B66:D66"/>
    <mergeCell ref="F66:H66"/>
    <mergeCell ref="F2:I2"/>
  </mergeCells>
  <pageMargins left="0.7" right="0.7" top="0.75" bottom="0.75" header="0.3" footer="0.3"/>
  <pageSetup scale="48"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E93CE-823A-9641-AA4E-FB3121472F65}">
  <dimension ref="A1:AN68"/>
  <sheetViews>
    <sheetView topLeftCell="A25" workbookViewId="0">
      <selection sqref="A1:AC1"/>
    </sheetView>
  </sheetViews>
  <sheetFormatPr baseColWidth="10" defaultRowHeight="19"/>
  <cols>
    <col min="1" max="1" width="51.1640625" style="3" customWidth="1"/>
    <col min="2" max="2" width="6.5" style="42" customWidth="1"/>
    <col min="3" max="3" width="5" style="43" customWidth="1"/>
    <col min="4" max="4" width="14" style="72" customWidth="1"/>
    <col min="5" max="5" width="7.6640625" style="44" customWidth="1"/>
    <col min="6" max="6" width="4.83203125" style="45" customWidth="1"/>
    <col min="7" max="7" width="14.6640625" style="73" customWidth="1"/>
    <col min="8" max="8" width="10.1640625" style="72" customWidth="1"/>
    <col min="9" max="9" width="6.6640625" style="46" customWidth="1"/>
    <col min="10" max="10" width="5" style="105" customWidth="1"/>
    <col min="11" max="11" width="14.5" style="48" customWidth="1"/>
    <col min="12" max="12" width="7.33203125" style="44" customWidth="1"/>
    <col min="13" max="13" width="5" style="105" customWidth="1"/>
    <col min="14" max="14" width="14.6640625" style="73" customWidth="1"/>
    <col min="15" max="15" width="8.83203125" customWidth="1"/>
    <col min="16" max="16" width="7.5" style="46" customWidth="1"/>
    <col min="17" max="17" width="5.1640625" style="175" customWidth="1"/>
    <col min="18" max="18" width="13.1640625" customWidth="1"/>
    <col min="19" max="19" width="7.6640625" style="104" customWidth="1"/>
    <col min="20" max="20" width="3.83203125" style="105" customWidth="1"/>
    <col min="21" max="21" width="15.1640625" customWidth="1"/>
    <col min="22" max="22" width="10.1640625" customWidth="1"/>
    <col min="23" max="23" width="6.33203125" style="46" customWidth="1"/>
    <col min="24" max="24" width="5.33203125" style="105" customWidth="1"/>
    <col min="25" max="25" width="15.83203125" customWidth="1"/>
    <col min="26" max="26" width="8.83203125" style="104" customWidth="1"/>
    <col min="27" max="27" width="4.33203125" style="105" customWidth="1"/>
    <col min="28" max="28" width="13.5" customWidth="1"/>
    <col min="29" max="29" width="10.1640625" customWidth="1"/>
  </cols>
  <sheetData>
    <row r="1" spans="1:40" s="4" customFormat="1" ht="41" customHeight="1">
      <c r="A1" s="487" t="s">
        <v>746</v>
      </c>
      <c r="B1" s="487"/>
      <c r="C1" s="487"/>
      <c r="D1" s="487"/>
      <c r="E1" s="487"/>
      <c r="F1" s="487"/>
      <c r="G1" s="487"/>
      <c r="H1" s="487"/>
      <c r="I1" s="487"/>
      <c r="J1" s="487"/>
      <c r="K1" s="487"/>
      <c r="L1" s="487"/>
      <c r="M1" s="487"/>
      <c r="N1" s="487"/>
      <c r="O1" s="487"/>
      <c r="P1" s="487"/>
      <c r="Q1" s="487"/>
      <c r="R1" s="487"/>
      <c r="S1" s="487"/>
      <c r="T1" s="487"/>
      <c r="U1" s="487"/>
      <c r="V1" s="487"/>
      <c r="W1" s="487"/>
      <c r="X1" s="487"/>
      <c r="Y1" s="487"/>
      <c r="Z1" s="487"/>
      <c r="AA1" s="487"/>
      <c r="AB1" s="487"/>
      <c r="AC1" s="487"/>
    </row>
    <row r="2" spans="1:40" s="4" customFormat="1" ht="20">
      <c r="A2" s="3"/>
      <c r="B2" s="367" t="s">
        <v>73</v>
      </c>
      <c r="C2" s="367"/>
      <c r="D2" s="367"/>
      <c r="E2" s="367"/>
      <c r="F2" s="367"/>
      <c r="G2" s="367"/>
      <c r="H2" s="49"/>
      <c r="I2" s="367" t="s">
        <v>74</v>
      </c>
      <c r="J2" s="367"/>
      <c r="K2" s="367"/>
      <c r="L2" s="367"/>
      <c r="M2" s="367"/>
      <c r="N2" s="367"/>
      <c r="O2" s="49"/>
      <c r="P2" s="367" t="s">
        <v>75</v>
      </c>
      <c r="Q2" s="367"/>
      <c r="R2" s="367"/>
      <c r="S2" s="367"/>
      <c r="T2" s="367"/>
      <c r="U2" s="367"/>
      <c r="V2" s="50"/>
      <c r="W2" s="367" t="s">
        <v>76</v>
      </c>
      <c r="X2" s="367"/>
      <c r="Y2" s="367"/>
      <c r="Z2" s="367"/>
      <c r="AA2" s="367"/>
      <c r="AB2" s="367"/>
      <c r="AC2" s="50"/>
    </row>
    <row r="3" spans="1:40" s="4" customFormat="1" ht="37">
      <c r="A3" s="3"/>
      <c r="B3" s="368" t="s">
        <v>77</v>
      </c>
      <c r="C3" s="368"/>
      <c r="D3" s="368"/>
      <c r="E3" s="368" t="s">
        <v>78</v>
      </c>
      <c r="F3" s="368"/>
      <c r="G3" s="368"/>
      <c r="H3" s="51" t="s">
        <v>79</v>
      </c>
      <c r="I3" s="368" t="s">
        <v>80</v>
      </c>
      <c r="J3" s="368"/>
      <c r="K3" s="368"/>
      <c r="L3" s="368" t="s">
        <v>81</v>
      </c>
      <c r="M3" s="368"/>
      <c r="N3" s="368"/>
      <c r="O3" s="51" t="s">
        <v>82</v>
      </c>
      <c r="P3" s="366" t="s">
        <v>83</v>
      </c>
      <c r="Q3" s="366"/>
      <c r="R3" s="366"/>
      <c r="S3" s="366" t="s">
        <v>84</v>
      </c>
      <c r="T3" s="366"/>
      <c r="U3" s="366"/>
      <c r="V3" s="51" t="s">
        <v>85</v>
      </c>
      <c r="W3" s="366" t="s">
        <v>86</v>
      </c>
      <c r="X3" s="366"/>
      <c r="Y3" s="366"/>
      <c r="Z3" s="366" t="s">
        <v>87</v>
      </c>
      <c r="AA3" s="366"/>
      <c r="AB3" s="366"/>
      <c r="AC3" s="51" t="s">
        <v>88</v>
      </c>
    </row>
    <row r="4" spans="1:40" s="81" customFormat="1" ht="20">
      <c r="A4" s="82"/>
      <c r="B4" s="52" t="s">
        <v>89</v>
      </c>
      <c r="C4" s="53" t="s">
        <v>90</v>
      </c>
      <c r="D4" s="54" t="s">
        <v>91</v>
      </c>
      <c r="E4" s="52" t="s">
        <v>89</v>
      </c>
      <c r="F4" s="55" t="s">
        <v>90</v>
      </c>
      <c r="G4" s="54" t="s">
        <v>91</v>
      </c>
      <c r="H4" s="54" t="s">
        <v>92</v>
      </c>
      <c r="I4" s="52" t="s">
        <v>89</v>
      </c>
      <c r="J4" s="55" t="s">
        <v>90</v>
      </c>
      <c r="K4" s="54" t="s">
        <v>91</v>
      </c>
      <c r="L4" s="52" t="s">
        <v>89</v>
      </c>
      <c r="M4" s="55" t="s">
        <v>90</v>
      </c>
      <c r="N4" s="54" t="s">
        <v>91</v>
      </c>
      <c r="O4" s="54" t="s">
        <v>92</v>
      </c>
      <c r="P4" s="52" t="s">
        <v>89</v>
      </c>
      <c r="Q4" s="170" t="s">
        <v>90</v>
      </c>
      <c r="R4" s="54" t="s">
        <v>91</v>
      </c>
      <c r="S4" s="52" t="s">
        <v>89</v>
      </c>
      <c r="T4" s="55" t="s">
        <v>90</v>
      </c>
      <c r="U4" s="54" t="s">
        <v>91</v>
      </c>
      <c r="V4" s="54" t="s">
        <v>92</v>
      </c>
      <c r="W4" s="52" t="s">
        <v>89</v>
      </c>
      <c r="X4" s="55" t="s">
        <v>90</v>
      </c>
      <c r="Y4" s="54" t="s">
        <v>91</v>
      </c>
      <c r="Z4" s="52" t="s">
        <v>89</v>
      </c>
      <c r="AA4" s="55" t="s">
        <v>90</v>
      </c>
      <c r="AB4" s="54" t="s">
        <v>91</v>
      </c>
      <c r="AC4" s="54" t="s">
        <v>92</v>
      </c>
    </row>
    <row r="5" spans="1:40" s="4" customFormat="1" ht="20">
      <c r="A5" s="6" t="s">
        <v>93</v>
      </c>
      <c r="B5" s="56"/>
      <c r="C5" s="57"/>
      <c r="D5" s="58"/>
      <c r="E5" s="59"/>
      <c r="F5" s="60"/>
      <c r="G5" s="61"/>
      <c r="H5" s="58"/>
      <c r="I5" s="56"/>
      <c r="J5" s="167"/>
      <c r="K5" s="58"/>
      <c r="L5" s="59"/>
      <c r="M5" s="167"/>
      <c r="N5" s="58"/>
      <c r="O5" s="62"/>
      <c r="P5" s="56"/>
      <c r="Q5" s="172"/>
      <c r="R5" s="63"/>
      <c r="S5" s="83"/>
      <c r="T5" s="84"/>
      <c r="U5" s="63"/>
      <c r="V5" s="64"/>
      <c r="W5" s="56"/>
      <c r="X5" s="84"/>
      <c r="Y5" s="63"/>
      <c r="Z5" s="83"/>
      <c r="AA5" s="84"/>
      <c r="AB5" s="63"/>
      <c r="AC5" s="64"/>
    </row>
    <row r="6" spans="1:40" s="4" customFormat="1" ht="26" customHeight="1">
      <c r="A6" s="25" t="s">
        <v>2</v>
      </c>
      <c r="B6" s="65">
        <v>3.69</v>
      </c>
      <c r="C6" s="122" t="s">
        <v>94</v>
      </c>
      <c r="D6" s="168" t="s">
        <v>95</v>
      </c>
      <c r="E6" s="65">
        <v>2.2799999999999998</v>
      </c>
      <c r="F6" s="122"/>
      <c r="G6" s="168" t="s">
        <v>96</v>
      </c>
      <c r="H6" s="119">
        <f>((100/B6)-(100/E6))/(100/E6)</f>
        <v>-0.38211382113821141</v>
      </c>
      <c r="I6" s="69">
        <v>3.8</v>
      </c>
      <c r="J6" s="122" t="s">
        <v>94</v>
      </c>
      <c r="K6" s="168" t="s">
        <v>97</v>
      </c>
      <c r="L6" s="69">
        <v>2.2999999999999998</v>
      </c>
      <c r="M6" s="122"/>
      <c r="N6" s="168" t="s">
        <v>98</v>
      </c>
      <c r="O6" s="119">
        <f>((100/I6)-(100/L6))/(100/L6)</f>
        <v>-0.39473684210526311</v>
      </c>
      <c r="P6" s="69">
        <v>4.8499999999999996</v>
      </c>
      <c r="Q6" s="173" t="s">
        <v>94</v>
      </c>
      <c r="R6" s="168" t="s">
        <v>99</v>
      </c>
      <c r="S6" s="65">
        <v>3.08</v>
      </c>
      <c r="T6" s="122"/>
      <c r="U6" s="168" t="s">
        <v>100</v>
      </c>
      <c r="V6" s="119">
        <f>((100/P6)-(100/S6))/(100/S6)</f>
        <v>-0.36494845360824735</v>
      </c>
      <c r="W6" s="65">
        <v>3.15</v>
      </c>
      <c r="X6" s="122"/>
      <c r="Y6" s="168" t="s">
        <v>101</v>
      </c>
      <c r="Z6" s="69">
        <v>2.2999999999999998</v>
      </c>
      <c r="AA6" s="122"/>
      <c r="AB6" s="168" t="s">
        <v>102</v>
      </c>
      <c r="AC6" s="119">
        <f>((100/W6)-(100/Z6))/(100/Z6)</f>
        <v>-0.26984126984126983</v>
      </c>
      <c r="AD6" s="65"/>
      <c r="AE6" s="66"/>
      <c r="AF6" s="67"/>
      <c r="AG6" s="68"/>
      <c r="AH6" s="65"/>
      <c r="AI6" s="66"/>
      <c r="AJ6" s="67"/>
      <c r="AK6" s="69"/>
      <c r="AL6" s="66"/>
      <c r="AM6" s="67"/>
      <c r="AN6" s="68"/>
    </row>
    <row r="7" spans="1:40" s="4" customFormat="1" ht="20">
      <c r="A7" s="25" t="s">
        <v>3</v>
      </c>
      <c r="B7" s="65">
        <v>2.09</v>
      </c>
      <c r="C7" s="122" t="s">
        <v>103</v>
      </c>
      <c r="D7" s="168" t="s">
        <v>104</v>
      </c>
      <c r="E7" s="65">
        <v>1.76</v>
      </c>
      <c r="F7" s="122" t="s">
        <v>103</v>
      </c>
      <c r="G7" s="168" t="s">
        <v>105</v>
      </c>
      <c r="H7" s="119">
        <f>((100/B7)-(100/E7))/(100/E7)</f>
        <v>-0.15789473684210525</v>
      </c>
      <c r="I7" s="65">
        <v>2.2400000000000002</v>
      </c>
      <c r="J7" s="122" t="s">
        <v>103</v>
      </c>
      <c r="K7" s="168" t="s">
        <v>106</v>
      </c>
      <c r="L7" s="65">
        <v>1.92</v>
      </c>
      <c r="M7" s="122" t="s">
        <v>103</v>
      </c>
      <c r="N7" s="168" t="s">
        <v>107</v>
      </c>
      <c r="O7" s="119">
        <f>((100/I7)-(100/L7))/(100/L7)</f>
        <v>-0.14285714285714296</v>
      </c>
      <c r="P7" s="69">
        <v>2</v>
      </c>
      <c r="Q7" s="173" t="s">
        <v>108</v>
      </c>
      <c r="R7" s="168" t="s">
        <v>109</v>
      </c>
      <c r="S7" s="65">
        <v>1.68</v>
      </c>
      <c r="T7" s="122" t="s">
        <v>94</v>
      </c>
      <c r="U7" s="168" t="s">
        <v>110</v>
      </c>
      <c r="V7" s="119">
        <f>((100/P7)-(100/S7))/(100/S7)</f>
        <v>-0.16000000000000003</v>
      </c>
      <c r="W7" s="69">
        <v>1.9</v>
      </c>
      <c r="X7" s="122" t="s">
        <v>108</v>
      </c>
      <c r="Y7" s="168" t="s">
        <v>111</v>
      </c>
      <c r="Z7" s="65">
        <v>1.54</v>
      </c>
      <c r="AA7" s="122" t="s">
        <v>94</v>
      </c>
      <c r="AB7" s="168" t="s">
        <v>112</v>
      </c>
      <c r="AC7" s="119">
        <f>((100/W7)-(100/Z7))/(100/Z7)</f>
        <v>-0.18947368421052618</v>
      </c>
      <c r="AD7" s="65"/>
      <c r="AE7" s="66"/>
      <c r="AF7" s="67"/>
      <c r="AG7" s="68"/>
      <c r="AH7" s="69"/>
      <c r="AI7" s="66"/>
      <c r="AJ7" s="67"/>
      <c r="AK7" s="65"/>
      <c r="AL7" s="66"/>
      <c r="AM7" s="67"/>
      <c r="AN7" s="68"/>
    </row>
    <row r="8" spans="1:40" s="4" customFormat="1" ht="19" customHeight="1">
      <c r="A8" s="25" t="s">
        <v>4</v>
      </c>
      <c r="B8" s="65">
        <v>6.66</v>
      </c>
      <c r="C8" s="122" t="s">
        <v>103</v>
      </c>
      <c r="D8" s="168" t="s">
        <v>113</v>
      </c>
      <c r="E8" s="65">
        <v>3.95</v>
      </c>
      <c r="F8" s="122" t="s">
        <v>103</v>
      </c>
      <c r="G8" s="168" t="s">
        <v>114</v>
      </c>
      <c r="H8" s="119">
        <f>((100/B8)-(100/E8))/(100/E8)</f>
        <v>-0.4069069069069069</v>
      </c>
      <c r="I8" s="65">
        <v>7.08</v>
      </c>
      <c r="J8" s="122" t="s">
        <v>103</v>
      </c>
      <c r="K8" s="168" t="s">
        <v>115</v>
      </c>
      <c r="L8" s="65">
        <v>4.1500000000000004</v>
      </c>
      <c r="M8" s="122" t="s">
        <v>103</v>
      </c>
      <c r="N8" s="168" t="s">
        <v>116</v>
      </c>
      <c r="O8" s="119">
        <f>((100/I8)-(100/L8))/(100/L8)</f>
        <v>-0.41384180790960451</v>
      </c>
      <c r="P8" s="69">
        <v>5.94</v>
      </c>
      <c r="Q8" s="173" t="s">
        <v>103</v>
      </c>
      <c r="R8" s="168" t="s">
        <v>117</v>
      </c>
      <c r="S8" s="69">
        <v>3.5</v>
      </c>
      <c r="T8" s="122" t="s">
        <v>103</v>
      </c>
      <c r="U8" s="168" t="s">
        <v>118</v>
      </c>
      <c r="V8" s="119">
        <f>((100/P8)-(100/S8))/(100/S8)</f>
        <v>-0.41077441077441085</v>
      </c>
      <c r="W8" s="65">
        <v>3.26</v>
      </c>
      <c r="X8" s="122" t="s">
        <v>103</v>
      </c>
      <c r="Y8" s="168" t="s">
        <v>119</v>
      </c>
      <c r="Z8" s="65">
        <v>2.41</v>
      </c>
      <c r="AA8" s="122" t="s">
        <v>103</v>
      </c>
      <c r="AB8" s="168" t="s">
        <v>120</v>
      </c>
      <c r="AC8" s="119">
        <f>((100/W8)-(100/Z8))/(100/Z8)</f>
        <v>-0.26073619631901829</v>
      </c>
      <c r="AD8" s="69"/>
      <c r="AE8" s="66"/>
      <c r="AF8" s="67"/>
      <c r="AG8" s="68"/>
      <c r="AH8" s="65"/>
      <c r="AI8" s="66"/>
      <c r="AJ8" s="67"/>
      <c r="AK8" s="65"/>
      <c r="AL8" s="66"/>
      <c r="AM8" s="67"/>
      <c r="AN8" s="68"/>
    </row>
    <row r="9" spans="1:40" s="4" customFormat="1" ht="20">
      <c r="A9" s="25" t="s">
        <v>121</v>
      </c>
      <c r="B9" s="65">
        <v>3.72</v>
      </c>
      <c r="C9" s="122" t="s">
        <v>103</v>
      </c>
      <c r="D9" s="168" t="s">
        <v>122</v>
      </c>
      <c r="E9" s="65">
        <v>2.42</v>
      </c>
      <c r="F9" s="122" t="s">
        <v>108</v>
      </c>
      <c r="G9" s="168" t="s">
        <v>123</v>
      </c>
      <c r="H9" s="119">
        <f>((100/B9)-(100/E9))/(100/E9)</f>
        <v>-0.34946236559139793</v>
      </c>
      <c r="I9" s="65">
        <v>4.0599999999999996</v>
      </c>
      <c r="J9" s="122" t="s">
        <v>103</v>
      </c>
      <c r="K9" s="168" t="s">
        <v>124</v>
      </c>
      <c r="L9" s="65">
        <v>2.65</v>
      </c>
      <c r="M9" s="122" t="s">
        <v>94</v>
      </c>
      <c r="N9" s="168" t="s">
        <v>125</v>
      </c>
      <c r="O9" s="119">
        <f>((100/I9)-(100/L9))/(100/L9)</f>
        <v>-0.34729064039408863</v>
      </c>
      <c r="P9" s="69">
        <v>3.2</v>
      </c>
      <c r="Q9" s="173" t="s">
        <v>108</v>
      </c>
      <c r="R9" s="168" t="s">
        <v>126</v>
      </c>
      <c r="S9" s="65">
        <v>2.0699999999999998</v>
      </c>
      <c r="T9" s="122"/>
      <c r="U9" s="168" t="s">
        <v>127</v>
      </c>
      <c r="V9" s="119">
        <f>((100/P9)-(100/S9))/(100/S9)</f>
        <v>-0.35312500000000002</v>
      </c>
      <c r="W9" s="65">
        <v>2.04</v>
      </c>
      <c r="X9" s="122"/>
      <c r="Y9" s="168" t="s">
        <v>128</v>
      </c>
      <c r="Z9" s="69">
        <v>1.5</v>
      </c>
      <c r="AA9" s="122"/>
      <c r="AB9" s="168" t="s">
        <v>129</v>
      </c>
      <c r="AC9" s="119">
        <f>((100/W9)-(100/Z9))/(100/Z9)</f>
        <v>-0.26470588235294129</v>
      </c>
      <c r="AD9" s="65"/>
      <c r="AE9" s="66"/>
      <c r="AF9" s="67"/>
      <c r="AG9" s="68"/>
      <c r="AH9" s="65"/>
      <c r="AI9" s="66"/>
      <c r="AJ9" s="67"/>
      <c r="AK9" s="69"/>
      <c r="AL9" s="66"/>
      <c r="AM9" s="67"/>
      <c r="AN9" s="68"/>
    </row>
    <row r="10" spans="1:40" s="4" customFormat="1" ht="20">
      <c r="A10" s="25" t="s">
        <v>130</v>
      </c>
      <c r="B10" s="65">
        <v>1.73</v>
      </c>
      <c r="C10" s="122"/>
      <c r="D10" s="168" t="s">
        <v>131</v>
      </c>
      <c r="E10" s="69">
        <v>1.3</v>
      </c>
      <c r="F10" s="122"/>
      <c r="G10" s="168" t="s">
        <v>132</v>
      </c>
      <c r="H10" s="119">
        <f>((100/B10)-(100/E10))/(100/E10)</f>
        <v>-0.24855491329479759</v>
      </c>
      <c r="I10" s="65">
        <v>2.3199999999999998</v>
      </c>
      <c r="J10" s="122" t="s">
        <v>94</v>
      </c>
      <c r="K10" s="168" t="s">
        <v>133</v>
      </c>
      <c r="L10" s="65">
        <v>1.71</v>
      </c>
      <c r="M10" s="122"/>
      <c r="N10" s="168" t="s">
        <v>134</v>
      </c>
      <c r="O10" s="119">
        <f>((100/I10)-(100/L10))/(100/L10)</f>
        <v>-0.26293103448275856</v>
      </c>
      <c r="P10" s="69">
        <v>0.94</v>
      </c>
      <c r="Q10" s="173"/>
      <c r="R10" s="168" t="s">
        <v>135</v>
      </c>
      <c r="S10" s="65">
        <v>0.74</v>
      </c>
      <c r="T10" s="122"/>
      <c r="U10" s="168" t="s">
        <v>136</v>
      </c>
      <c r="V10" s="119">
        <f>((100/P10)-(100/S10))/(100/S10)</f>
        <v>-0.2127659574468084</v>
      </c>
      <c r="W10" s="65">
        <v>3.03</v>
      </c>
      <c r="X10" s="122" t="s">
        <v>108</v>
      </c>
      <c r="Y10" s="168" t="s">
        <v>137</v>
      </c>
      <c r="Z10" s="65">
        <v>2.71</v>
      </c>
      <c r="AA10" s="122" t="s">
        <v>94</v>
      </c>
      <c r="AB10" s="168" t="s">
        <v>138</v>
      </c>
      <c r="AC10" s="119">
        <f>((100/W10)-(100/Z10))/(100/Z10)</f>
        <v>-0.10561056105610556</v>
      </c>
      <c r="AD10" s="65"/>
      <c r="AE10" s="66"/>
      <c r="AF10" s="67"/>
      <c r="AG10" s="68"/>
      <c r="AH10" s="65"/>
      <c r="AI10" s="66"/>
      <c r="AJ10" s="67"/>
      <c r="AK10" s="65"/>
      <c r="AL10" s="66"/>
      <c r="AM10" s="67"/>
      <c r="AN10" s="68"/>
    </row>
    <row r="11" spans="1:40" s="4" customFormat="1" ht="20">
      <c r="A11" s="25"/>
      <c r="B11" s="65"/>
      <c r="C11" s="66"/>
      <c r="D11" s="67"/>
      <c r="E11" s="69"/>
      <c r="F11" s="66"/>
      <c r="G11" s="67"/>
      <c r="H11" s="68"/>
      <c r="I11" s="65"/>
      <c r="J11" s="66"/>
      <c r="K11" s="67"/>
      <c r="L11" s="65"/>
      <c r="M11" s="66"/>
      <c r="N11" s="67"/>
      <c r="O11" s="68"/>
      <c r="P11" s="65"/>
      <c r="Q11" s="171"/>
      <c r="R11" s="67"/>
      <c r="S11" s="65"/>
      <c r="T11" s="66"/>
      <c r="U11" s="67"/>
      <c r="V11" s="68"/>
      <c r="W11" s="65"/>
      <c r="X11" s="66"/>
      <c r="Y11" s="67"/>
      <c r="Z11" s="65"/>
      <c r="AA11" s="66"/>
      <c r="AB11" s="67"/>
      <c r="AC11" s="68"/>
    </row>
    <row r="12" spans="1:40" s="4" customFormat="1" ht="20">
      <c r="A12" s="6" t="s">
        <v>139</v>
      </c>
      <c r="B12" s="65"/>
      <c r="C12" s="122"/>
      <c r="D12" s="122"/>
      <c r="E12" s="65"/>
      <c r="F12" s="122"/>
      <c r="G12" s="65"/>
      <c r="H12" s="65"/>
      <c r="I12" s="65"/>
      <c r="J12" s="122"/>
      <c r="K12" s="168"/>
      <c r="L12" s="65"/>
      <c r="M12" s="122"/>
      <c r="N12" s="122"/>
      <c r="O12" s="168"/>
      <c r="P12" s="65"/>
      <c r="Q12" s="122"/>
      <c r="R12" s="168"/>
      <c r="S12" s="65"/>
      <c r="T12" s="122"/>
      <c r="U12" s="173"/>
      <c r="V12" s="173"/>
      <c r="W12" s="65"/>
      <c r="X12" s="122"/>
      <c r="Y12" s="65"/>
      <c r="Z12" s="65"/>
      <c r="AA12" s="122"/>
      <c r="AB12" s="168"/>
      <c r="AC12" s="91"/>
      <c r="AD12" s="87"/>
      <c r="AE12" s="169"/>
      <c r="AF12" s="91"/>
      <c r="AG12" s="87"/>
      <c r="AH12" s="66"/>
      <c r="AI12" s="67"/>
      <c r="AJ12" s="92"/>
    </row>
    <row r="13" spans="1:40" s="4" customFormat="1" ht="20">
      <c r="A13" s="25" t="s">
        <v>15</v>
      </c>
      <c r="B13" s="65"/>
      <c r="C13" s="122"/>
      <c r="D13" s="168"/>
      <c r="E13" s="65">
        <v>1.03</v>
      </c>
      <c r="F13" s="122"/>
      <c r="G13" s="168" t="s">
        <v>176</v>
      </c>
      <c r="H13" s="168"/>
      <c r="I13" s="65"/>
      <c r="J13" s="122"/>
      <c r="K13" s="168"/>
      <c r="L13" s="65">
        <v>0.96</v>
      </c>
      <c r="M13" s="122"/>
      <c r="N13" s="168" t="s">
        <v>177</v>
      </c>
      <c r="O13" s="168"/>
      <c r="P13" s="65"/>
      <c r="Q13" s="122"/>
      <c r="R13" s="168"/>
      <c r="S13" s="65">
        <v>1.19</v>
      </c>
      <c r="T13" s="122" t="s">
        <v>94</v>
      </c>
      <c r="U13" s="168" t="s">
        <v>178</v>
      </c>
      <c r="V13" s="168"/>
      <c r="W13" s="65"/>
      <c r="X13" s="122"/>
      <c r="Y13" s="168"/>
      <c r="Z13" s="65">
        <v>0.92</v>
      </c>
      <c r="AA13" s="122"/>
      <c r="AB13" s="168" t="s">
        <v>471</v>
      </c>
      <c r="AC13" s="91"/>
      <c r="AD13" s="87"/>
      <c r="AE13" s="66"/>
      <c r="AF13" s="67"/>
      <c r="AG13" s="91"/>
      <c r="AH13" s="87"/>
      <c r="AI13" s="169"/>
      <c r="AJ13" s="91"/>
      <c r="AK13" s="87"/>
      <c r="AL13" s="66"/>
      <c r="AM13" s="67"/>
      <c r="AN13" s="92"/>
    </row>
    <row r="14" spans="1:40" s="4" customFormat="1" ht="20">
      <c r="A14" s="3"/>
      <c r="B14" s="65"/>
      <c r="C14" s="122"/>
      <c r="D14" s="122"/>
      <c r="E14" s="65"/>
      <c r="F14" s="122"/>
      <c r="G14" s="65"/>
      <c r="H14" s="65"/>
      <c r="I14" s="65"/>
      <c r="J14" s="122"/>
      <c r="K14" s="168"/>
      <c r="L14" s="65"/>
      <c r="M14" s="122"/>
      <c r="N14" s="65"/>
      <c r="O14" s="65"/>
      <c r="P14" s="65"/>
      <c r="Q14" s="122"/>
      <c r="R14" s="168"/>
      <c r="S14" s="65"/>
      <c r="T14" s="122"/>
      <c r="U14" s="122"/>
      <c r="V14" s="122"/>
      <c r="W14" s="65"/>
      <c r="X14" s="122"/>
      <c r="Y14" s="168"/>
      <c r="Z14" s="65"/>
      <c r="AA14" s="122"/>
      <c r="AB14" s="173"/>
      <c r="AC14" s="91"/>
      <c r="AD14" s="87"/>
      <c r="AE14" s="66"/>
      <c r="AF14" s="67"/>
      <c r="AG14" s="91"/>
      <c r="AH14" s="87"/>
      <c r="AI14" s="169"/>
      <c r="AJ14" s="91"/>
      <c r="AK14" s="87"/>
      <c r="AL14" s="66"/>
      <c r="AM14" s="67"/>
      <c r="AN14" s="92"/>
    </row>
    <row r="15" spans="1:40" s="4" customFormat="1" ht="20">
      <c r="A15" s="6" t="s">
        <v>140</v>
      </c>
      <c r="B15" s="65"/>
      <c r="C15" s="122"/>
      <c r="D15" s="122"/>
      <c r="E15" s="65"/>
      <c r="F15" s="122"/>
      <c r="G15" s="65"/>
      <c r="H15" s="65"/>
      <c r="I15" s="65"/>
      <c r="J15" s="122"/>
      <c r="K15" s="168"/>
      <c r="L15" s="65"/>
      <c r="M15" s="122"/>
      <c r="N15" s="65"/>
      <c r="O15" s="65"/>
      <c r="P15" s="65"/>
      <c r="Q15" s="122"/>
      <c r="R15" s="168"/>
      <c r="S15" s="65"/>
      <c r="T15" s="122"/>
      <c r="U15" s="122"/>
      <c r="V15" s="122"/>
      <c r="W15" s="65"/>
      <c r="X15" s="122"/>
      <c r="Y15" s="168"/>
      <c r="Z15" s="65"/>
      <c r="AA15" s="122"/>
      <c r="AB15" s="173"/>
      <c r="AC15" s="91"/>
      <c r="AD15" s="87"/>
      <c r="AE15" s="66"/>
      <c r="AF15" s="67"/>
      <c r="AG15" s="91"/>
      <c r="AH15" s="87"/>
      <c r="AI15" s="169"/>
      <c r="AJ15" s="91"/>
      <c r="AK15" s="87"/>
      <c r="AL15" s="66"/>
      <c r="AM15" s="67"/>
      <c r="AN15" s="92"/>
    </row>
    <row r="16" spans="1:40" s="4" customFormat="1" ht="20">
      <c r="A16" s="25" t="s">
        <v>20</v>
      </c>
      <c r="B16" s="65"/>
      <c r="C16" s="122"/>
      <c r="D16" s="168"/>
      <c r="E16" s="65">
        <v>0.84</v>
      </c>
      <c r="F16" s="122" t="s">
        <v>94</v>
      </c>
      <c r="G16" s="168" t="s">
        <v>472</v>
      </c>
      <c r="H16" s="168"/>
      <c r="I16" s="65"/>
      <c r="J16" s="122"/>
      <c r="K16" s="168"/>
      <c r="L16" s="65">
        <v>0.85</v>
      </c>
      <c r="M16" s="122"/>
      <c r="N16" s="168" t="s">
        <v>473</v>
      </c>
      <c r="O16" s="168"/>
      <c r="P16" s="65"/>
      <c r="Q16" s="122"/>
      <c r="R16" s="168"/>
      <c r="S16" s="65">
        <v>0.84</v>
      </c>
      <c r="T16" s="122"/>
      <c r="U16" s="168" t="s">
        <v>182</v>
      </c>
      <c r="V16" s="168"/>
      <c r="W16" s="65"/>
      <c r="X16" s="122"/>
      <c r="Y16" s="168"/>
      <c r="Z16" s="65">
        <v>0.67</v>
      </c>
      <c r="AA16" s="122" t="s">
        <v>103</v>
      </c>
      <c r="AB16" s="168" t="s">
        <v>474</v>
      </c>
      <c r="AC16" s="91"/>
      <c r="AD16" s="87"/>
      <c r="AE16" s="66"/>
      <c r="AF16" s="67"/>
      <c r="AG16" s="91"/>
      <c r="AH16" s="87"/>
      <c r="AI16" s="169"/>
      <c r="AJ16" s="91"/>
      <c r="AK16" s="87"/>
      <c r="AL16" s="66"/>
      <c r="AM16" s="67"/>
      <c r="AN16" s="92"/>
    </row>
    <row r="17" spans="1:40" s="4" customFormat="1" ht="19" customHeight="1">
      <c r="A17" s="25" t="s">
        <v>21</v>
      </c>
      <c r="B17" s="65"/>
      <c r="C17" s="122"/>
      <c r="D17" s="168"/>
      <c r="E17" s="65">
        <v>0.74</v>
      </c>
      <c r="F17" s="122" t="s">
        <v>103</v>
      </c>
      <c r="G17" s="168" t="s">
        <v>184</v>
      </c>
      <c r="H17" s="168"/>
      <c r="I17" s="65"/>
      <c r="J17" s="122"/>
      <c r="K17" s="168"/>
      <c r="L17" s="65">
        <v>0.84</v>
      </c>
      <c r="M17" s="122"/>
      <c r="N17" s="168" t="s">
        <v>475</v>
      </c>
      <c r="O17" s="168"/>
      <c r="P17" s="65"/>
      <c r="Q17" s="122"/>
      <c r="R17" s="168"/>
      <c r="S17" s="65">
        <v>0.65</v>
      </c>
      <c r="T17" s="122" t="s">
        <v>103</v>
      </c>
      <c r="U17" s="168" t="s">
        <v>476</v>
      </c>
      <c r="V17" s="168"/>
      <c r="W17" s="65"/>
      <c r="X17" s="122"/>
      <c r="Y17" s="168"/>
      <c r="Z17" s="69">
        <v>0.6</v>
      </c>
      <c r="AA17" s="122" t="s">
        <v>103</v>
      </c>
      <c r="AB17" s="168" t="s">
        <v>477</v>
      </c>
      <c r="AC17" s="91"/>
      <c r="AD17" s="87"/>
      <c r="AE17" s="66"/>
      <c r="AF17" s="67"/>
      <c r="AG17" s="91"/>
      <c r="AH17" s="87"/>
      <c r="AI17" s="169"/>
      <c r="AJ17" s="91"/>
      <c r="AK17" s="87"/>
      <c r="AL17" s="66"/>
      <c r="AM17" s="67"/>
      <c r="AN17" s="92"/>
    </row>
    <row r="18" spans="1:40" s="4" customFormat="1" ht="22" customHeight="1">
      <c r="A18" s="25" t="s">
        <v>141</v>
      </c>
      <c r="B18" s="65"/>
      <c r="C18" s="122"/>
      <c r="D18" s="168"/>
      <c r="E18" s="65">
        <v>0.64</v>
      </c>
      <c r="F18" s="122" t="s">
        <v>103</v>
      </c>
      <c r="G18" s="168" t="s">
        <v>188</v>
      </c>
      <c r="H18" s="168"/>
      <c r="I18" s="65"/>
      <c r="J18" s="122"/>
      <c r="K18" s="168"/>
      <c r="L18" s="65">
        <v>0.76</v>
      </c>
      <c r="M18" s="122"/>
      <c r="N18" s="168" t="s">
        <v>478</v>
      </c>
      <c r="O18" s="168"/>
      <c r="P18" s="65"/>
      <c r="Q18" s="122"/>
      <c r="R18" s="168"/>
      <c r="S18" s="65">
        <v>0.56000000000000005</v>
      </c>
      <c r="T18" s="122" t="s">
        <v>108</v>
      </c>
      <c r="U18" s="168" t="s">
        <v>190</v>
      </c>
      <c r="V18" s="168"/>
      <c r="W18" s="65"/>
      <c r="X18" s="122"/>
      <c r="Y18" s="168"/>
      <c r="Z18" s="65">
        <v>0.39</v>
      </c>
      <c r="AA18" s="122" t="s">
        <v>103</v>
      </c>
      <c r="AB18" s="168" t="s">
        <v>479</v>
      </c>
      <c r="AC18" s="91"/>
      <c r="AD18" s="87"/>
      <c r="AE18" s="66"/>
      <c r="AF18" s="67"/>
      <c r="AG18" s="91"/>
      <c r="AH18" s="87"/>
      <c r="AI18" s="169"/>
      <c r="AJ18" s="91"/>
      <c r="AK18" s="90"/>
      <c r="AL18" s="66"/>
      <c r="AM18" s="67"/>
      <c r="AN18" s="92"/>
    </row>
    <row r="19" spans="1:40" s="4" customFormat="1" ht="22" customHeight="1">
      <c r="A19" s="25" t="s">
        <v>23</v>
      </c>
      <c r="B19" s="65"/>
      <c r="C19" s="122"/>
      <c r="D19" s="168"/>
      <c r="E19" s="65">
        <v>1.74</v>
      </c>
      <c r="F19" s="122" t="s">
        <v>103</v>
      </c>
      <c r="G19" s="168" t="s">
        <v>480</v>
      </c>
      <c r="H19" s="168"/>
      <c r="I19" s="65"/>
      <c r="J19" s="122"/>
      <c r="K19" s="168"/>
      <c r="L19" s="65">
        <v>1.88</v>
      </c>
      <c r="M19" s="122" t="s">
        <v>103</v>
      </c>
      <c r="N19" s="168" t="s">
        <v>481</v>
      </c>
      <c r="O19" s="168"/>
      <c r="P19" s="65"/>
      <c r="Q19" s="122"/>
      <c r="R19" s="168"/>
      <c r="S19" s="69">
        <v>1.6</v>
      </c>
      <c r="T19" s="122" t="s">
        <v>94</v>
      </c>
      <c r="U19" s="168" t="s">
        <v>482</v>
      </c>
      <c r="V19" s="168"/>
      <c r="W19" s="65"/>
      <c r="X19" s="122"/>
      <c r="Y19" s="168"/>
      <c r="Z19" s="65">
        <v>1.64</v>
      </c>
      <c r="AA19" s="122" t="s">
        <v>94</v>
      </c>
      <c r="AB19" s="168" t="s">
        <v>483</v>
      </c>
      <c r="AC19" s="91"/>
      <c r="AD19" s="87"/>
      <c r="AE19" s="66"/>
      <c r="AF19" s="67"/>
      <c r="AG19" s="91"/>
      <c r="AH19" s="87"/>
      <c r="AI19" s="169"/>
      <c r="AJ19" s="91"/>
      <c r="AK19" s="90"/>
      <c r="AL19" s="66"/>
      <c r="AM19" s="67"/>
      <c r="AN19" s="92"/>
    </row>
    <row r="20" spans="1:40" s="4" customFormat="1" ht="20">
      <c r="A20" s="3"/>
      <c r="B20" s="65"/>
      <c r="C20" s="122"/>
      <c r="D20" s="122"/>
      <c r="E20" s="65"/>
      <c r="F20" s="122"/>
      <c r="G20" s="65"/>
      <c r="H20" s="65"/>
      <c r="I20" s="65"/>
      <c r="J20" s="122"/>
      <c r="K20" s="168"/>
      <c r="L20" s="65"/>
      <c r="M20" s="122"/>
      <c r="N20" s="65"/>
      <c r="O20" s="65"/>
      <c r="P20" s="65"/>
      <c r="Q20" s="122"/>
      <c r="R20" s="168"/>
      <c r="S20" s="65"/>
      <c r="T20" s="122"/>
      <c r="U20" s="122"/>
      <c r="V20" s="122"/>
      <c r="W20" s="65"/>
      <c r="X20" s="122"/>
      <c r="Y20" s="168"/>
      <c r="Z20" s="65"/>
      <c r="AA20" s="122"/>
      <c r="AB20" s="173"/>
      <c r="AC20" s="91"/>
      <c r="AD20" s="87"/>
      <c r="AE20" s="66"/>
      <c r="AF20" s="67"/>
      <c r="AG20" s="91"/>
      <c r="AH20" s="87"/>
      <c r="AI20" s="169"/>
      <c r="AJ20" s="91"/>
      <c r="AK20" s="87"/>
      <c r="AL20" s="66"/>
      <c r="AM20" s="67"/>
      <c r="AN20" s="92"/>
    </row>
    <row r="21" spans="1:40" s="4" customFormat="1" ht="20">
      <c r="A21" s="74" t="s">
        <v>142</v>
      </c>
      <c r="B21" s="65"/>
      <c r="C21" s="122"/>
      <c r="D21" s="122"/>
      <c r="E21" s="65"/>
      <c r="F21" s="122"/>
      <c r="G21" s="65"/>
      <c r="H21" s="65"/>
      <c r="I21" s="65"/>
      <c r="J21" s="122"/>
      <c r="K21" s="168"/>
      <c r="L21" s="65"/>
      <c r="M21" s="122"/>
      <c r="N21" s="65"/>
      <c r="O21" s="65"/>
      <c r="P21" s="65"/>
      <c r="Q21" s="122"/>
      <c r="R21" s="168"/>
      <c r="S21" s="65"/>
      <c r="T21" s="122"/>
      <c r="U21" s="122"/>
      <c r="V21" s="122"/>
      <c r="W21" s="65"/>
      <c r="X21" s="122"/>
      <c r="Y21" s="168"/>
      <c r="Z21" s="65"/>
      <c r="AA21" s="122"/>
      <c r="AB21" s="173"/>
      <c r="AC21" s="91"/>
      <c r="AD21" s="87"/>
      <c r="AE21" s="66"/>
      <c r="AF21" s="67"/>
      <c r="AG21" s="91"/>
      <c r="AH21" s="87"/>
      <c r="AI21" s="169"/>
      <c r="AJ21" s="91"/>
      <c r="AK21" s="87"/>
      <c r="AL21" s="66"/>
      <c r="AM21" s="67"/>
      <c r="AN21" s="92"/>
    </row>
    <row r="22" spans="1:40" s="4" customFormat="1" ht="21" customHeight="1">
      <c r="A22" s="25" t="s">
        <v>26</v>
      </c>
      <c r="B22" s="65"/>
      <c r="C22" s="122"/>
      <c r="D22" s="168"/>
      <c r="E22" s="65">
        <v>3.54</v>
      </c>
      <c r="F22" s="122" t="s">
        <v>103</v>
      </c>
      <c r="G22" s="168" t="s">
        <v>484</v>
      </c>
      <c r="H22" s="168"/>
      <c r="I22" s="65"/>
      <c r="J22" s="122"/>
      <c r="K22" s="168"/>
      <c r="L22" s="65">
        <v>3.72</v>
      </c>
      <c r="M22" s="122" t="s">
        <v>103</v>
      </c>
      <c r="N22" s="168" t="s">
        <v>485</v>
      </c>
      <c r="O22" s="168"/>
      <c r="P22" s="65"/>
      <c r="Q22" s="122"/>
      <c r="R22" s="168"/>
      <c r="S22" s="65">
        <v>3.49</v>
      </c>
      <c r="T22" s="122" t="s">
        <v>103</v>
      </c>
      <c r="U22" s="168" t="s">
        <v>486</v>
      </c>
      <c r="V22" s="168"/>
      <c r="W22" s="65"/>
      <c r="X22" s="122"/>
      <c r="Y22" s="168"/>
      <c r="Z22" s="65">
        <v>2.1800000000000002</v>
      </c>
      <c r="AA22" s="122" t="s">
        <v>103</v>
      </c>
      <c r="AB22" s="168" t="s">
        <v>487</v>
      </c>
      <c r="AC22" s="91"/>
      <c r="AD22" s="87"/>
      <c r="AE22" s="66"/>
      <c r="AF22" s="67"/>
      <c r="AG22" s="91"/>
      <c r="AH22" s="87"/>
      <c r="AI22" s="169"/>
      <c r="AJ22" s="91"/>
      <c r="AK22" s="87"/>
      <c r="AL22" s="66"/>
      <c r="AM22" s="67"/>
      <c r="AN22" s="92"/>
    </row>
    <row r="23" spans="1:40" s="4" customFormat="1" ht="23" customHeight="1">
      <c r="A23" s="25" t="s">
        <v>27</v>
      </c>
      <c r="B23" s="65"/>
      <c r="C23" s="122"/>
      <c r="D23" s="168"/>
      <c r="E23" s="65">
        <v>3.46</v>
      </c>
      <c r="F23" s="122" t="s">
        <v>103</v>
      </c>
      <c r="G23" s="168" t="s">
        <v>488</v>
      </c>
      <c r="H23" s="168"/>
      <c r="I23" s="65"/>
      <c r="J23" s="122"/>
      <c r="K23" s="168"/>
      <c r="L23" s="65">
        <v>3.61</v>
      </c>
      <c r="M23" s="122" t="s">
        <v>103</v>
      </c>
      <c r="N23" s="168" t="s">
        <v>489</v>
      </c>
      <c r="O23" s="168"/>
      <c r="P23" s="65"/>
      <c r="Q23" s="122"/>
      <c r="R23" s="168"/>
      <c r="S23" s="65">
        <v>3.53</v>
      </c>
      <c r="T23" s="122" t="s">
        <v>103</v>
      </c>
      <c r="U23" s="168" t="s">
        <v>490</v>
      </c>
      <c r="V23" s="168"/>
      <c r="W23" s="65"/>
      <c r="X23" s="122"/>
      <c r="Y23" s="168"/>
      <c r="Z23" s="65">
        <v>2.78</v>
      </c>
      <c r="AA23" s="122" t="s">
        <v>103</v>
      </c>
      <c r="AB23" s="168" t="s">
        <v>491</v>
      </c>
      <c r="AC23" s="91"/>
      <c r="AD23" s="87"/>
      <c r="AE23" s="66"/>
      <c r="AF23" s="67"/>
      <c r="AG23" s="91"/>
      <c r="AH23" s="87"/>
      <c r="AI23" s="169"/>
      <c r="AJ23" s="91"/>
      <c r="AK23" s="87"/>
      <c r="AL23" s="66"/>
      <c r="AM23" s="67"/>
      <c r="AN23" s="92"/>
    </row>
    <row r="24" spans="1:40" s="4" customFormat="1" ht="23" customHeight="1">
      <c r="A24" s="25" t="s">
        <v>28</v>
      </c>
      <c r="B24" s="65"/>
      <c r="C24" s="122"/>
      <c r="D24" s="168"/>
      <c r="E24" s="65">
        <v>3.01</v>
      </c>
      <c r="F24" s="122" t="s">
        <v>103</v>
      </c>
      <c r="G24" s="168" t="s">
        <v>492</v>
      </c>
      <c r="H24" s="168"/>
      <c r="I24" s="65"/>
      <c r="J24" s="122"/>
      <c r="K24" s="168"/>
      <c r="L24" s="65">
        <v>3.11</v>
      </c>
      <c r="M24" s="122" t="s">
        <v>103</v>
      </c>
      <c r="N24" s="168" t="s">
        <v>493</v>
      </c>
      <c r="O24" s="168"/>
      <c r="P24" s="65"/>
      <c r="Q24" s="122"/>
      <c r="R24" s="168"/>
      <c r="S24" s="65">
        <v>2.97</v>
      </c>
      <c r="T24" s="122" t="s">
        <v>103</v>
      </c>
      <c r="U24" s="168" t="s">
        <v>494</v>
      </c>
      <c r="V24" s="168"/>
      <c r="W24" s="65"/>
      <c r="X24" s="122"/>
      <c r="Y24" s="168"/>
      <c r="Z24" s="65">
        <v>2.5499999999999998</v>
      </c>
      <c r="AA24" s="122" t="s">
        <v>103</v>
      </c>
      <c r="AB24" s="168" t="s">
        <v>495</v>
      </c>
      <c r="AC24" s="91"/>
      <c r="AD24" s="87"/>
      <c r="AE24" s="66"/>
      <c r="AF24" s="67"/>
      <c r="AG24" s="91"/>
      <c r="AH24" s="87"/>
      <c r="AI24" s="169"/>
      <c r="AJ24" s="91"/>
      <c r="AK24" s="87"/>
      <c r="AL24" s="66"/>
      <c r="AM24" s="67"/>
      <c r="AN24" s="92"/>
    </row>
    <row r="25" spans="1:40" s="4" customFormat="1" ht="21" customHeight="1">
      <c r="A25" s="25" t="s">
        <v>29</v>
      </c>
      <c r="B25" s="65"/>
      <c r="C25" s="122"/>
      <c r="D25" s="168"/>
      <c r="E25" s="69">
        <v>2.2000000000000002</v>
      </c>
      <c r="F25" s="122" t="s">
        <v>103</v>
      </c>
      <c r="G25" s="168" t="s">
        <v>496</v>
      </c>
      <c r="H25" s="168"/>
      <c r="I25" s="65"/>
      <c r="J25" s="122"/>
      <c r="K25" s="168"/>
      <c r="L25" s="65">
        <v>2.16</v>
      </c>
      <c r="M25" s="122" t="s">
        <v>103</v>
      </c>
      <c r="N25" s="168" t="s">
        <v>497</v>
      </c>
      <c r="O25" s="168"/>
      <c r="P25" s="65"/>
      <c r="Q25" s="122"/>
      <c r="R25" s="168"/>
      <c r="S25" s="69">
        <v>2.2999999999999998</v>
      </c>
      <c r="T25" s="122" t="s">
        <v>103</v>
      </c>
      <c r="U25" s="168" t="s">
        <v>498</v>
      </c>
      <c r="V25" s="168"/>
      <c r="W25" s="65"/>
      <c r="X25" s="122"/>
      <c r="Y25" s="168"/>
      <c r="Z25" s="65">
        <v>2.34</v>
      </c>
      <c r="AA25" s="122" t="s">
        <v>103</v>
      </c>
      <c r="AB25" s="168" t="s">
        <v>499</v>
      </c>
      <c r="AC25" s="91"/>
      <c r="AD25" s="90"/>
      <c r="AE25" s="66"/>
      <c r="AF25" s="67"/>
      <c r="AG25" s="91"/>
      <c r="AH25" s="87"/>
      <c r="AI25" s="169"/>
      <c r="AJ25" s="91"/>
      <c r="AK25" s="87"/>
      <c r="AL25" s="66"/>
      <c r="AM25" s="67"/>
      <c r="AN25" s="92"/>
    </row>
    <row r="26" spans="1:40" s="4" customFormat="1" ht="20">
      <c r="A26" s="3"/>
      <c r="B26" s="65"/>
      <c r="C26" s="122"/>
      <c r="D26" s="122"/>
      <c r="E26" s="65"/>
      <c r="F26" s="122"/>
      <c r="G26" s="65"/>
      <c r="H26" s="65"/>
      <c r="I26" s="65"/>
      <c r="J26" s="122"/>
      <c r="K26" s="168"/>
      <c r="L26" s="65"/>
      <c r="M26" s="122"/>
      <c r="N26" s="65"/>
      <c r="O26" s="65"/>
      <c r="P26" s="65"/>
      <c r="Q26" s="122"/>
      <c r="R26" s="168"/>
      <c r="S26" s="65"/>
      <c r="T26" s="122"/>
      <c r="U26" s="122"/>
      <c r="V26" s="122"/>
      <c r="W26" s="65"/>
      <c r="X26" s="122"/>
      <c r="Y26" s="168"/>
      <c r="Z26" s="65"/>
      <c r="AA26" s="122"/>
      <c r="AB26" s="173"/>
      <c r="AC26" s="91"/>
      <c r="AD26" s="87"/>
      <c r="AE26" s="66"/>
      <c r="AF26" s="67"/>
      <c r="AG26" s="91"/>
      <c r="AH26" s="87"/>
      <c r="AI26" s="169"/>
      <c r="AJ26" s="91"/>
      <c r="AK26" s="87"/>
      <c r="AL26" s="66"/>
      <c r="AM26" s="67"/>
      <c r="AN26" s="92"/>
    </row>
    <row r="27" spans="1:40" s="4" customFormat="1" ht="20">
      <c r="A27" s="3" t="s">
        <v>143</v>
      </c>
      <c r="B27" s="65"/>
      <c r="C27" s="122"/>
      <c r="D27" s="122"/>
      <c r="E27" s="65"/>
      <c r="F27" s="122"/>
      <c r="G27" s="65"/>
      <c r="H27" s="65"/>
      <c r="I27" s="65"/>
      <c r="J27" s="122"/>
      <c r="K27" s="168"/>
      <c r="L27" s="65"/>
      <c r="M27" s="122"/>
      <c r="N27" s="65"/>
      <c r="O27" s="65"/>
      <c r="P27" s="65"/>
      <c r="Q27" s="122"/>
      <c r="R27" s="168"/>
      <c r="S27" s="65"/>
      <c r="T27" s="122"/>
      <c r="U27" s="122"/>
      <c r="V27" s="122"/>
      <c r="W27" s="65"/>
      <c r="X27" s="122"/>
      <c r="Y27" s="168"/>
      <c r="Z27" s="65"/>
      <c r="AA27" s="122"/>
      <c r="AB27" s="173"/>
      <c r="AC27" s="91"/>
      <c r="AD27" s="87"/>
      <c r="AE27" s="66"/>
      <c r="AF27" s="67"/>
      <c r="AG27" s="91"/>
      <c r="AH27" s="87"/>
      <c r="AI27" s="169"/>
      <c r="AJ27" s="91"/>
      <c r="AK27" s="87"/>
      <c r="AL27" s="66"/>
      <c r="AM27" s="67"/>
      <c r="AN27" s="92"/>
    </row>
    <row r="28" spans="1:40" s="4" customFormat="1" ht="20" customHeight="1">
      <c r="A28" s="25" t="s">
        <v>34</v>
      </c>
      <c r="B28" s="65"/>
      <c r="C28" s="122"/>
      <c r="D28" s="168"/>
      <c r="E28" s="65">
        <v>1.71</v>
      </c>
      <c r="F28" s="122" t="s">
        <v>103</v>
      </c>
      <c r="G28" s="168" t="s">
        <v>519</v>
      </c>
      <c r="H28" s="168"/>
      <c r="I28" s="65"/>
      <c r="J28" s="122"/>
      <c r="K28" s="168"/>
      <c r="L28" s="65">
        <v>1.76</v>
      </c>
      <c r="M28" s="122" t="s">
        <v>103</v>
      </c>
      <c r="N28" s="168" t="s">
        <v>520</v>
      </c>
      <c r="O28" s="168"/>
      <c r="P28" s="65"/>
      <c r="Q28" s="122"/>
      <c r="R28" s="168"/>
      <c r="S28" s="65">
        <v>1.65</v>
      </c>
      <c r="T28" s="122" t="s">
        <v>103</v>
      </c>
      <c r="U28" s="168" t="s">
        <v>214</v>
      </c>
      <c r="V28" s="168"/>
      <c r="W28" s="65"/>
      <c r="X28" s="122"/>
      <c r="Y28" s="168"/>
      <c r="Z28" s="65">
        <v>1.45</v>
      </c>
      <c r="AA28" s="122" t="s">
        <v>103</v>
      </c>
      <c r="AB28" s="168" t="s">
        <v>521</v>
      </c>
      <c r="AC28" s="91"/>
      <c r="AD28" s="87"/>
      <c r="AE28" s="66"/>
      <c r="AF28" s="67"/>
      <c r="AG28" s="91"/>
      <c r="AH28" s="87"/>
      <c r="AI28" s="169"/>
      <c r="AJ28" s="91"/>
      <c r="AK28" s="87"/>
      <c r="AL28" s="66"/>
      <c r="AM28" s="67"/>
      <c r="AN28" s="92"/>
    </row>
    <row r="29" spans="1:40" s="4" customFormat="1" ht="21" customHeight="1">
      <c r="A29" s="25" t="s">
        <v>35</v>
      </c>
      <c r="B29" s="65"/>
      <c r="C29" s="122"/>
      <c r="D29" s="168"/>
      <c r="E29" s="65">
        <v>1.95</v>
      </c>
      <c r="F29" s="122" t="s">
        <v>103</v>
      </c>
      <c r="G29" s="168" t="s">
        <v>508</v>
      </c>
      <c r="H29" s="168"/>
      <c r="I29" s="65"/>
      <c r="J29" s="122"/>
      <c r="K29" s="168"/>
      <c r="L29" s="65">
        <v>1.79</v>
      </c>
      <c r="M29" s="122" t="s">
        <v>108</v>
      </c>
      <c r="N29" s="168" t="s">
        <v>509</v>
      </c>
      <c r="O29" s="168"/>
      <c r="P29" s="65"/>
      <c r="Q29" s="122"/>
      <c r="R29" s="168"/>
      <c r="S29" s="65">
        <v>2.0499999999999998</v>
      </c>
      <c r="T29" s="122" t="s">
        <v>103</v>
      </c>
      <c r="U29" s="168" t="s">
        <v>510</v>
      </c>
      <c r="V29" s="168"/>
      <c r="W29" s="65"/>
      <c r="X29" s="122"/>
      <c r="Y29" s="168"/>
      <c r="Z29" s="65">
        <v>1.53</v>
      </c>
      <c r="AA29" s="122" t="s">
        <v>94</v>
      </c>
      <c r="AB29" s="168" t="s">
        <v>511</v>
      </c>
      <c r="AC29" s="91"/>
      <c r="AD29" s="87"/>
      <c r="AE29" s="66"/>
      <c r="AF29" s="67"/>
      <c r="AG29" s="91"/>
      <c r="AH29" s="87"/>
      <c r="AI29" s="169"/>
      <c r="AJ29" s="91"/>
      <c r="AK29" s="87"/>
      <c r="AL29" s="66"/>
      <c r="AM29" s="67"/>
      <c r="AN29" s="92"/>
    </row>
    <row r="30" spans="1:40" s="4" customFormat="1" ht="22" customHeight="1">
      <c r="A30" s="25" t="s">
        <v>36</v>
      </c>
      <c r="B30" s="65"/>
      <c r="C30" s="122"/>
      <c r="D30" s="168"/>
      <c r="E30" s="65">
        <v>2.4500000000000002</v>
      </c>
      <c r="F30" s="122" t="s">
        <v>103</v>
      </c>
      <c r="G30" s="168" t="s">
        <v>512</v>
      </c>
      <c r="H30" s="168"/>
      <c r="I30" s="65"/>
      <c r="J30" s="122"/>
      <c r="K30" s="168"/>
      <c r="L30" s="69">
        <v>2.4</v>
      </c>
      <c r="M30" s="122" t="s">
        <v>103</v>
      </c>
      <c r="N30" s="168" t="s">
        <v>513</v>
      </c>
      <c r="O30" s="168"/>
      <c r="P30" s="65"/>
      <c r="Q30" s="122"/>
      <c r="R30" s="168"/>
      <c r="S30" s="65">
        <v>2.5499999999999998</v>
      </c>
      <c r="T30" s="122" t="s">
        <v>103</v>
      </c>
      <c r="U30" s="168" t="s">
        <v>514</v>
      </c>
      <c r="V30" s="168"/>
      <c r="W30" s="65"/>
      <c r="X30" s="122"/>
      <c r="Y30" s="168"/>
      <c r="Z30" s="65">
        <v>2.04</v>
      </c>
      <c r="AA30" s="122" t="s">
        <v>103</v>
      </c>
      <c r="AB30" s="168" t="s">
        <v>515</v>
      </c>
      <c r="AC30" s="91"/>
      <c r="AD30" s="87"/>
      <c r="AE30" s="66"/>
      <c r="AF30" s="67"/>
      <c r="AG30" s="91"/>
      <c r="AH30" s="87"/>
      <c r="AI30" s="169"/>
      <c r="AJ30" s="91"/>
      <c r="AK30" s="87"/>
      <c r="AL30" s="66"/>
      <c r="AM30" s="67"/>
      <c r="AN30" s="92"/>
    </row>
    <row r="31" spans="1:40" s="4" customFormat="1" ht="20" customHeight="1">
      <c r="A31" s="25" t="s">
        <v>37</v>
      </c>
      <c r="B31" s="65"/>
      <c r="C31" s="122"/>
      <c r="D31" s="168"/>
      <c r="E31" s="65">
        <v>3.57</v>
      </c>
      <c r="F31" s="122" t="s">
        <v>103</v>
      </c>
      <c r="G31" s="168" t="s">
        <v>516</v>
      </c>
      <c r="H31" s="168"/>
      <c r="I31" s="65"/>
      <c r="J31" s="122"/>
      <c r="K31" s="168"/>
      <c r="L31" s="65">
        <v>2.98</v>
      </c>
      <c r="M31" s="122" t="s">
        <v>103</v>
      </c>
      <c r="N31" s="168" t="s">
        <v>517</v>
      </c>
      <c r="O31" s="168"/>
      <c r="P31" s="65"/>
      <c r="Q31" s="122"/>
      <c r="R31" s="168"/>
      <c r="S31" s="65">
        <v>4.16</v>
      </c>
      <c r="T31" s="122" t="s">
        <v>103</v>
      </c>
      <c r="U31" s="168" t="s">
        <v>226</v>
      </c>
      <c r="V31" s="168"/>
      <c r="W31" s="65"/>
      <c r="X31" s="122"/>
      <c r="Y31" s="168"/>
      <c r="Z31" s="65">
        <v>2.57</v>
      </c>
      <c r="AA31" s="122" t="s">
        <v>103</v>
      </c>
      <c r="AB31" s="168" t="s">
        <v>518</v>
      </c>
      <c r="AC31" s="91"/>
      <c r="AD31" s="87"/>
      <c r="AE31" s="66"/>
      <c r="AF31" s="67"/>
      <c r="AG31" s="91"/>
      <c r="AH31" s="87"/>
      <c r="AI31" s="169"/>
      <c r="AJ31" s="91"/>
      <c r="AK31" s="87"/>
      <c r="AL31" s="66"/>
      <c r="AM31" s="67"/>
      <c r="AN31" s="92"/>
    </row>
    <row r="32" spans="1:40" s="4" customFormat="1" ht="20">
      <c r="A32" s="3"/>
      <c r="B32" s="65"/>
      <c r="C32" s="122"/>
      <c r="D32" s="122"/>
      <c r="E32" s="65"/>
      <c r="F32" s="122"/>
      <c r="G32" s="65"/>
      <c r="H32" s="65"/>
      <c r="I32" s="65"/>
      <c r="J32" s="122"/>
      <c r="K32" s="168"/>
      <c r="L32" s="65"/>
      <c r="M32" s="122"/>
      <c r="N32" s="65"/>
      <c r="O32" s="65"/>
      <c r="P32" s="65"/>
      <c r="Q32" s="122"/>
      <c r="R32" s="168"/>
      <c r="S32" s="65"/>
      <c r="T32" s="122"/>
      <c r="U32" s="122"/>
      <c r="V32" s="122"/>
      <c r="W32" s="65"/>
      <c r="X32" s="122"/>
      <c r="Y32" s="168"/>
      <c r="Z32" s="65"/>
      <c r="AA32" s="122"/>
      <c r="AB32" s="173"/>
      <c r="AC32" s="91"/>
      <c r="AD32" s="87"/>
      <c r="AE32" s="66"/>
      <c r="AF32" s="67"/>
      <c r="AG32" s="91"/>
      <c r="AH32" s="87"/>
      <c r="AI32" s="169"/>
      <c r="AJ32" s="91"/>
      <c r="AK32" s="87"/>
      <c r="AL32" s="66"/>
      <c r="AM32" s="67"/>
      <c r="AN32" s="92"/>
    </row>
    <row r="33" spans="1:40" s="4" customFormat="1" ht="20">
      <c r="A33" s="3" t="s">
        <v>144</v>
      </c>
      <c r="B33" s="65"/>
      <c r="C33" s="122"/>
      <c r="D33" s="122"/>
      <c r="E33" s="65"/>
      <c r="F33" s="122"/>
      <c r="G33" s="65"/>
      <c r="H33" s="65"/>
      <c r="I33" s="65"/>
      <c r="J33" s="122"/>
      <c r="K33" s="168"/>
      <c r="L33" s="65"/>
      <c r="M33" s="122"/>
      <c r="N33" s="65"/>
      <c r="O33" s="65"/>
      <c r="P33" s="65"/>
      <c r="Q33" s="122"/>
      <c r="R33" s="168"/>
      <c r="S33" s="65"/>
      <c r="T33" s="122"/>
      <c r="U33" s="122"/>
      <c r="V33" s="122"/>
      <c r="W33" s="65"/>
      <c r="X33" s="122"/>
      <c r="Y33" s="168"/>
      <c r="Z33" s="65"/>
      <c r="AA33" s="122"/>
      <c r="AB33" s="173"/>
      <c r="AC33" s="91"/>
      <c r="AD33" s="87"/>
      <c r="AE33" s="66"/>
      <c r="AF33" s="67"/>
      <c r="AG33" s="91"/>
      <c r="AH33" s="87"/>
      <c r="AI33" s="169"/>
      <c r="AJ33" s="91"/>
      <c r="AK33" s="87"/>
      <c r="AL33" s="66"/>
      <c r="AM33" s="67"/>
      <c r="AN33" s="92"/>
    </row>
    <row r="34" spans="1:40" s="4" customFormat="1" ht="20">
      <c r="A34" s="25" t="s">
        <v>40</v>
      </c>
      <c r="B34" s="65"/>
      <c r="C34" s="122"/>
      <c r="D34" s="168"/>
      <c r="E34" s="65">
        <v>1.27</v>
      </c>
      <c r="F34" s="122" t="s">
        <v>108</v>
      </c>
      <c r="G34" s="168" t="s">
        <v>228</v>
      </c>
      <c r="H34" s="168"/>
      <c r="I34" s="65"/>
      <c r="J34" s="122"/>
      <c r="K34" s="168"/>
      <c r="L34" s="65">
        <v>1.51</v>
      </c>
      <c r="M34" s="122" t="s">
        <v>103</v>
      </c>
      <c r="N34" s="168" t="s">
        <v>500</v>
      </c>
      <c r="O34" s="168"/>
      <c r="P34" s="65"/>
      <c r="Q34" s="122"/>
      <c r="R34" s="168"/>
      <c r="S34" s="65">
        <v>1.05</v>
      </c>
      <c r="T34" s="122"/>
      <c r="U34" s="168" t="s">
        <v>501</v>
      </c>
      <c r="V34" s="168"/>
      <c r="W34" s="65"/>
      <c r="X34" s="122"/>
      <c r="Y34" s="168"/>
      <c r="Z34" s="65">
        <v>1.04</v>
      </c>
      <c r="AA34" s="122"/>
      <c r="AB34" s="168" t="s">
        <v>502</v>
      </c>
      <c r="AC34" s="91"/>
      <c r="AD34" s="87"/>
      <c r="AE34" s="66"/>
      <c r="AF34" s="67"/>
      <c r="AG34" s="91"/>
      <c r="AH34" s="87"/>
      <c r="AI34" s="169"/>
      <c r="AJ34" s="91"/>
      <c r="AK34" s="87"/>
      <c r="AL34" s="66"/>
      <c r="AM34" s="67"/>
      <c r="AN34" s="92"/>
    </row>
    <row r="35" spans="1:40" s="4" customFormat="1" ht="20">
      <c r="A35" s="25" t="s">
        <v>41</v>
      </c>
      <c r="B35" s="65"/>
      <c r="C35" s="122"/>
      <c r="D35" s="168"/>
      <c r="E35" s="65">
        <v>1.06</v>
      </c>
      <c r="F35" s="122"/>
      <c r="G35" s="168" t="s">
        <v>232</v>
      </c>
      <c r="H35" s="168"/>
      <c r="I35" s="65"/>
      <c r="J35" s="122"/>
      <c r="K35" s="168"/>
      <c r="L35" s="65">
        <v>1.32</v>
      </c>
      <c r="M35" s="122" t="s">
        <v>108</v>
      </c>
      <c r="N35" s="168" t="s">
        <v>233</v>
      </c>
      <c r="O35" s="168"/>
      <c r="P35" s="65"/>
      <c r="Q35" s="122"/>
      <c r="R35" s="168"/>
      <c r="S35" s="65">
        <v>0.84</v>
      </c>
      <c r="T35" s="122"/>
      <c r="U35" s="168" t="s">
        <v>234</v>
      </c>
      <c r="V35" s="168"/>
      <c r="W35" s="65"/>
      <c r="X35" s="122"/>
      <c r="Y35" s="168"/>
      <c r="Z35" s="65">
        <v>0.94</v>
      </c>
      <c r="AA35" s="122"/>
      <c r="AB35" s="168" t="s">
        <v>235</v>
      </c>
      <c r="AC35" s="91"/>
      <c r="AD35" s="87"/>
      <c r="AE35" s="66"/>
      <c r="AF35" s="67"/>
      <c r="AG35" s="91"/>
      <c r="AH35" s="87"/>
      <c r="AI35" s="169"/>
      <c r="AJ35" s="91"/>
      <c r="AK35" s="87"/>
      <c r="AL35" s="66"/>
      <c r="AM35" s="67"/>
      <c r="AN35" s="92"/>
    </row>
    <row r="36" spans="1:40" s="4" customFormat="1" ht="20">
      <c r="A36" s="25" t="s">
        <v>42</v>
      </c>
      <c r="B36" s="65"/>
      <c r="C36" s="122"/>
      <c r="D36" s="168"/>
      <c r="E36" s="65">
        <v>1.1599999999999999</v>
      </c>
      <c r="F36" s="122" t="s">
        <v>94</v>
      </c>
      <c r="G36" s="168" t="s">
        <v>503</v>
      </c>
      <c r="H36" s="168"/>
      <c r="I36" s="65"/>
      <c r="J36" s="122"/>
      <c r="K36" s="168"/>
      <c r="L36" s="65">
        <v>1.35</v>
      </c>
      <c r="M36" s="122" t="s">
        <v>108</v>
      </c>
      <c r="N36" s="168" t="s">
        <v>504</v>
      </c>
      <c r="O36" s="168"/>
      <c r="P36" s="65"/>
      <c r="Q36" s="122"/>
      <c r="R36" s="168"/>
      <c r="S36" s="65">
        <v>1.01</v>
      </c>
      <c r="T36" s="122"/>
      <c r="U36" s="168" t="s">
        <v>238</v>
      </c>
      <c r="V36" s="168"/>
      <c r="W36" s="65"/>
      <c r="X36" s="122"/>
      <c r="Y36" s="168"/>
      <c r="Z36" s="65">
        <v>1.19</v>
      </c>
      <c r="AA36" s="122"/>
      <c r="AB36" s="168" t="s">
        <v>505</v>
      </c>
      <c r="AC36" s="91"/>
      <c r="AD36" s="87"/>
      <c r="AE36" s="66"/>
      <c r="AF36" s="67"/>
      <c r="AG36" s="91"/>
      <c r="AH36" s="87"/>
      <c r="AI36" s="169"/>
      <c r="AJ36" s="91"/>
      <c r="AK36" s="87"/>
      <c r="AL36" s="66"/>
      <c r="AM36" s="67"/>
      <c r="AN36" s="92"/>
    </row>
    <row r="37" spans="1:40" s="4" customFormat="1" ht="20">
      <c r="A37" s="25" t="s">
        <v>44</v>
      </c>
      <c r="B37" s="65"/>
      <c r="C37" s="122"/>
      <c r="D37" s="168"/>
      <c r="E37" s="65">
        <v>1.03</v>
      </c>
      <c r="F37" s="122"/>
      <c r="G37" s="168" t="s">
        <v>240</v>
      </c>
      <c r="H37" s="168"/>
      <c r="I37" s="65"/>
      <c r="J37" s="122"/>
      <c r="K37" s="168"/>
      <c r="L37" s="65">
        <v>0.88</v>
      </c>
      <c r="M37" s="122"/>
      <c r="N37" s="168" t="s">
        <v>506</v>
      </c>
      <c r="O37" s="168"/>
      <c r="P37" s="65"/>
      <c r="Q37" s="122"/>
      <c r="R37" s="168"/>
      <c r="S37" s="65">
        <v>1.1299999999999999</v>
      </c>
      <c r="T37" s="122"/>
      <c r="U37" s="168" t="s">
        <v>507</v>
      </c>
      <c r="V37" s="168"/>
      <c r="W37" s="65"/>
      <c r="X37" s="122"/>
      <c r="Y37" s="168"/>
      <c r="Z37" s="65">
        <v>1.26</v>
      </c>
      <c r="AA37" s="122"/>
      <c r="AB37" s="168" t="s">
        <v>243</v>
      </c>
      <c r="AC37" s="91"/>
      <c r="AD37" s="87"/>
      <c r="AE37" s="66"/>
      <c r="AF37" s="67"/>
      <c r="AG37" s="91"/>
      <c r="AH37" s="87"/>
      <c r="AI37" s="169"/>
      <c r="AJ37" s="91"/>
      <c r="AK37" s="87"/>
      <c r="AL37" s="66"/>
      <c r="AM37" s="67"/>
      <c r="AN37" s="92"/>
    </row>
    <row r="38" spans="1:40" s="4" customFormat="1" ht="20">
      <c r="A38" s="3"/>
      <c r="B38" s="65"/>
      <c r="C38" s="122"/>
      <c r="D38" s="122"/>
      <c r="E38" s="65"/>
      <c r="F38" s="122"/>
      <c r="G38" s="65"/>
      <c r="H38" s="65"/>
      <c r="I38" s="65"/>
      <c r="J38" s="122"/>
      <c r="K38" s="168"/>
      <c r="L38" s="65"/>
      <c r="M38" s="122"/>
      <c r="N38" s="65"/>
      <c r="O38" s="65"/>
      <c r="P38" s="65"/>
      <c r="Q38" s="122"/>
      <c r="R38" s="168"/>
      <c r="S38" s="65"/>
      <c r="T38" s="122"/>
      <c r="U38" s="122"/>
      <c r="V38" s="122"/>
      <c r="W38" s="65"/>
      <c r="X38" s="122"/>
      <c r="Y38" s="168"/>
      <c r="Z38" s="65"/>
      <c r="AA38" s="122"/>
      <c r="AB38" s="173"/>
      <c r="AC38" s="91"/>
      <c r="AD38" s="87"/>
      <c r="AE38" s="66"/>
      <c r="AF38" s="67"/>
      <c r="AG38" s="91"/>
      <c r="AH38" s="87"/>
      <c r="AI38" s="169"/>
      <c r="AJ38" s="91"/>
      <c r="AK38" s="87"/>
      <c r="AL38" s="66"/>
      <c r="AM38" s="67"/>
      <c r="AN38" s="92"/>
    </row>
    <row r="39" spans="1:40" s="4" customFormat="1" ht="20">
      <c r="A39" s="3" t="s">
        <v>145</v>
      </c>
      <c r="B39" s="65"/>
      <c r="C39" s="122"/>
      <c r="D39" s="122"/>
      <c r="E39" s="65"/>
      <c r="F39" s="122"/>
      <c r="G39" s="65"/>
      <c r="H39" s="65"/>
      <c r="I39" s="65"/>
      <c r="J39" s="122"/>
      <c r="K39" s="168"/>
      <c r="L39" s="65"/>
      <c r="M39" s="122"/>
      <c r="N39" s="65"/>
      <c r="O39" s="65"/>
      <c r="P39" s="65"/>
      <c r="Q39" s="122"/>
      <c r="R39" s="168"/>
      <c r="S39" s="65"/>
      <c r="T39" s="122"/>
      <c r="U39" s="122"/>
      <c r="V39" s="122"/>
      <c r="W39" s="65"/>
      <c r="X39" s="122"/>
      <c r="Y39" s="168"/>
      <c r="Z39" s="65"/>
      <c r="AA39" s="122"/>
      <c r="AB39" s="173"/>
      <c r="AC39" s="91"/>
      <c r="AD39" s="87"/>
      <c r="AE39" s="66"/>
      <c r="AF39" s="67"/>
      <c r="AG39" s="91"/>
      <c r="AH39" s="87"/>
      <c r="AI39" s="169"/>
      <c r="AJ39" s="91"/>
      <c r="AK39" s="87"/>
      <c r="AL39" s="66"/>
      <c r="AM39" s="67"/>
      <c r="AN39" s="92"/>
    </row>
    <row r="40" spans="1:40" s="4" customFormat="1" ht="23" customHeight="1">
      <c r="A40" s="25" t="s">
        <v>47</v>
      </c>
      <c r="B40" s="65"/>
      <c r="C40" s="122"/>
      <c r="D40" s="168"/>
      <c r="E40" s="65">
        <v>2.15</v>
      </c>
      <c r="F40" s="122" t="s">
        <v>103</v>
      </c>
      <c r="G40" s="168" t="s">
        <v>522</v>
      </c>
      <c r="H40" s="168"/>
      <c r="I40" s="65"/>
      <c r="J40" s="122"/>
      <c r="K40" s="168"/>
      <c r="L40" s="65">
        <v>2.31</v>
      </c>
      <c r="M40" s="122" t="s">
        <v>103</v>
      </c>
      <c r="N40" s="168" t="s">
        <v>523</v>
      </c>
      <c r="O40" s="168"/>
      <c r="P40" s="65"/>
      <c r="Q40" s="122"/>
      <c r="R40" s="168"/>
      <c r="S40" s="65">
        <v>1.92</v>
      </c>
      <c r="T40" s="122" t="s">
        <v>103</v>
      </c>
      <c r="U40" s="168" t="s">
        <v>524</v>
      </c>
      <c r="V40" s="168"/>
      <c r="W40" s="65"/>
      <c r="X40" s="122"/>
      <c r="Y40" s="168"/>
      <c r="Z40" s="65">
        <v>1.53</v>
      </c>
      <c r="AA40" s="122" t="s">
        <v>103</v>
      </c>
      <c r="AB40" s="168" t="s">
        <v>525</v>
      </c>
      <c r="AC40" s="91"/>
      <c r="AD40" s="87"/>
      <c r="AE40" s="66"/>
      <c r="AF40" s="67"/>
      <c r="AG40" s="91"/>
      <c r="AH40" s="87"/>
      <c r="AI40" s="169"/>
      <c r="AJ40" s="91"/>
      <c r="AK40" s="87"/>
      <c r="AL40" s="66"/>
      <c r="AM40" s="67"/>
      <c r="AN40" s="92"/>
    </row>
    <row r="41" spans="1:40" s="4" customFormat="1" ht="20" customHeight="1">
      <c r="A41" s="25" t="s">
        <v>48</v>
      </c>
      <c r="B41" s="65"/>
      <c r="C41" s="122"/>
      <c r="D41" s="168"/>
      <c r="E41" s="65">
        <v>1.55</v>
      </c>
      <c r="F41" s="122" t="s">
        <v>103</v>
      </c>
      <c r="G41" s="168" t="s">
        <v>526</v>
      </c>
      <c r="H41" s="168"/>
      <c r="I41" s="65"/>
      <c r="J41" s="122"/>
      <c r="K41" s="168"/>
      <c r="L41" s="65">
        <v>1.61</v>
      </c>
      <c r="M41" s="122" t="s">
        <v>103</v>
      </c>
      <c r="N41" s="168" t="s">
        <v>527</v>
      </c>
      <c r="O41" s="168"/>
      <c r="P41" s="65"/>
      <c r="Q41" s="122"/>
      <c r="R41" s="168"/>
      <c r="S41" s="65">
        <v>1.52</v>
      </c>
      <c r="T41" s="122" t="s">
        <v>108</v>
      </c>
      <c r="U41" s="168" t="s">
        <v>250</v>
      </c>
      <c r="V41" s="168"/>
      <c r="W41" s="65"/>
      <c r="X41" s="122"/>
      <c r="Y41" s="168"/>
      <c r="Z41" s="65">
        <v>1.1599999999999999</v>
      </c>
      <c r="AA41" s="122"/>
      <c r="AB41" s="168" t="s">
        <v>528</v>
      </c>
      <c r="AC41" s="91"/>
      <c r="AD41" s="87"/>
      <c r="AE41" s="66"/>
      <c r="AF41" s="67"/>
      <c r="AG41" s="91"/>
      <c r="AH41" s="87"/>
      <c r="AI41" s="169"/>
      <c r="AJ41" s="91"/>
      <c r="AK41" s="87"/>
      <c r="AL41" s="66"/>
      <c r="AM41" s="67"/>
      <c r="AN41" s="92"/>
    </row>
    <row r="42" spans="1:40" s="4" customFormat="1" ht="20" customHeight="1">
      <c r="A42" s="25" t="s">
        <v>49</v>
      </c>
      <c r="B42" s="65"/>
      <c r="C42" s="122"/>
      <c r="D42" s="168"/>
      <c r="E42" s="65">
        <v>1.38</v>
      </c>
      <c r="F42" s="122" t="s">
        <v>103</v>
      </c>
      <c r="G42" s="168" t="s">
        <v>529</v>
      </c>
      <c r="H42" s="168"/>
      <c r="I42" s="65"/>
      <c r="J42" s="122"/>
      <c r="K42" s="168"/>
      <c r="L42" s="69">
        <v>1.4</v>
      </c>
      <c r="M42" s="122" t="s">
        <v>94</v>
      </c>
      <c r="N42" s="168" t="s">
        <v>530</v>
      </c>
      <c r="O42" s="168"/>
      <c r="P42" s="65"/>
      <c r="Q42" s="122"/>
      <c r="R42" s="168"/>
      <c r="S42" s="65">
        <v>1.36</v>
      </c>
      <c r="T42" s="122" t="s">
        <v>108</v>
      </c>
      <c r="U42" s="168" t="s">
        <v>531</v>
      </c>
      <c r="V42" s="168"/>
      <c r="W42" s="65"/>
      <c r="X42" s="122"/>
      <c r="Y42" s="168"/>
      <c r="Z42" s="65">
        <v>1.25</v>
      </c>
      <c r="AA42" s="122"/>
      <c r="AB42" s="168" t="s">
        <v>532</v>
      </c>
      <c r="AC42" s="91"/>
      <c r="AD42" s="87"/>
      <c r="AE42" s="66"/>
      <c r="AF42" s="67"/>
      <c r="AG42" s="91"/>
      <c r="AH42" s="87"/>
      <c r="AI42" s="169"/>
      <c r="AJ42" s="91"/>
      <c r="AK42" s="87"/>
      <c r="AL42" s="66"/>
      <c r="AM42" s="67"/>
      <c r="AN42" s="92"/>
    </row>
    <row r="43" spans="1:40" s="4" customFormat="1" ht="20">
      <c r="A43" s="25" t="s">
        <v>50</v>
      </c>
      <c r="B43" s="65"/>
      <c r="C43" s="122"/>
      <c r="D43" s="168"/>
      <c r="E43" s="65">
        <v>1.1299999999999999</v>
      </c>
      <c r="F43" s="122"/>
      <c r="G43" s="168" t="s">
        <v>533</v>
      </c>
      <c r="H43" s="168"/>
      <c r="I43" s="65"/>
      <c r="J43" s="122"/>
      <c r="K43" s="168"/>
      <c r="L43" s="69">
        <v>1.1000000000000001</v>
      </c>
      <c r="M43" s="122"/>
      <c r="N43" s="168" t="s">
        <v>534</v>
      </c>
      <c r="O43" s="168"/>
      <c r="P43" s="65"/>
      <c r="Q43" s="122"/>
      <c r="R43" s="168"/>
      <c r="S43" s="65">
        <v>1.19</v>
      </c>
      <c r="T43" s="122"/>
      <c r="U43" s="168" t="s">
        <v>258</v>
      </c>
      <c r="V43" s="168"/>
      <c r="W43" s="65"/>
      <c r="X43" s="122"/>
      <c r="Y43" s="168"/>
      <c r="Z43" s="65">
        <v>1.05</v>
      </c>
      <c r="AA43" s="122"/>
      <c r="AB43" s="168" t="s">
        <v>535</v>
      </c>
      <c r="AC43" s="91"/>
      <c r="AD43" s="87"/>
      <c r="AE43" s="66"/>
      <c r="AF43" s="67"/>
      <c r="AG43" s="91"/>
      <c r="AH43" s="87"/>
      <c r="AI43" s="169"/>
      <c r="AJ43" s="91"/>
      <c r="AK43" s="87"/>
      <c r="AL43" s="66"/>
      <c r="AM43" s="67"/>
      <c r="AN43" s="92"/>
    </row>
    <row r="44" spans="1:40" s="4" customFormat="1" ht="20">
      <c r="A44" s="25" t="s">
        <v>51</v>
      </c>
      <c r="B44" s="65"/>
      <c r="C44" s="122"/>
      <c r="D44" s="168"/>
      <c r="E44" s="69">
        <v>1</v>
      </c>
      <c r="F44" s="122"/>
      <c r="G44" s="168" t="s">
        <v>536</v>
      </c>
      <c r="H44" s="168"/>
      <c r="I44" s="65"/>
      <c r="J44" s="122"/>
      <c r="K44" s="168"/>
      <c r="L44" s="65">
        <v>1.04</v>
      </c>
      <c r="M44" s="122"/>
      <c r="N44" s="168" t="s">
        <v>261</v>
      </c>
      <c r="O44" s="168"/>
      <c r="P44" s="65"/>
      <c r="Q44" s="122"/>
      <c r="R44" s="168"/>
      <c r="S44" s="69">
        <v>1</v>
      </c>
      <c r="T44" s="122"/>
      <c r="U44" s="168" t="s">
        <v>537</v>
      </c>
      <c r="V44" s="168"/>
      <c r="W44" s="65"/>
      <c r="X44" s="122"/>
      <c r="Y44" s="168"/>
      <c r="Z44" s="69">
        <v>1.1000000000000001</v>
      </c>
      <c r="AA44" s="122"/>
      <c r="AB44" s="168" t="s">
        <v>538</v>
      </c>
      <c r="AC44" s="91"/>
      <c r="AD44" s="90"/>
      <c r="AE44" s="66"/>
      <c r="AF44" s="67"/>
      <c r="AG44" s="91"/>
      <c r="AH44" s="87"/>
      <c r="AI44" s="169"/>
      <c r="AJ44" s="91"/>
      <c r="AK44" s="87"/>
      <c r="AL44" s="66"/>
      <c r="AM44" s="67"/>
      <c r="AN44" s="92"/>
    </row>
    <row r="45" spans="1:40" s="4" customFormat="1" ht="20">
      <c r="A45" s="3"/>
      <c r="B45" s="65"/>
      <c r="C45" s="122"/>
      <c r="D45" s="122"/>
      <c r="E45" s="65"/>
      <c r="F45" s="122"/>
      <c r="G45" s="65"/>
      <c r="H45" s="65"/>
      <c r="I45" s="65"/>
      <c r="J45" s="122"/>
      <c r="K45" s="168"/>
      <c r="L45" s="65"/>
      <c r="M45" s="122"/>
      <c r="N45" s="65"/>
      <c r="O45" s="65"/>
      <c r="P45" s="65"/>
      <c r="Q45" s="122"/>
      <c r="R45" s="168"/>
      <c r="S45" s="65"/>
      <c r="T45" s="122"/>
      <c r="U45" s="122"/>
      <c r="V45" s="122"/>
      <c r="W45" s="65"/>
      <c r="X45" s="122"/>
      <c r="Y45" s="168"/>
      <c r="Z45" s="65"/>
      <c r="AA45" s="122"/>
      <c r="AB45" s="173"/>
      <c r="AC45" s="91"/>
      <c r="AD45" s="87"/>
      <c r="AE45" s="66"/>
      <c r="AF45" s="67"/>
      <c r="AG45" s="91"/>
      <c r="AH45" s="87"/>
      <c r="AI45" s="169"/>
      <c r="AJ45" s="91"/>
      <c r="AK45" s="87"/>
      <c r="AL45" s="66"/>
      <c r="AM45" s="67"/>
      <c r="AN45" s="92"/>
    </row>
    <row r="46" spans="1:40" s="4" customFormat="1" ht="20">
      <c r="A46" s="74" t="s">
        <v>146</v>
      </c>
      <c r="B46" s="65"/>
      <c r="C46" s="122"/>
      <c r="D46" s="122"/>
      <c r="E46" s="65"/>
      <c r="F46" s="122"/>
      <c r="G46" s="65"/>
      <c r="H46" s="65"/>
      <c r="I46" s="65"/>
      <c r="J46" s="122"/>
      <c r="K46" s="168"/>
      <c r="L46" s="65"/>
      <c r="M46" s="122"/>
      <c r="N46" s="65"/>
      <c r="O46" s="65"/>
      <c r="P46" s="65"/>
      <c r="Q46" s="122"/>
      <c r="R46" s="168"/>
      <c r="S46" s="65"/>
      <c r="T46" s="122"/>
      <c r="U46" s="122"/>
      <c r="V46" s="122"/>
      <c r="W46" s="65"/>
      <c r="X46" s="122"/>
      <c r="Y46" s="168"/>
      <c r="Z46" s="65"/>
      <c r="AA46" s="122"/>
      <c r="AB46" s="173"/>
      <c r="AC46" s="91"/>
      <c r="AD46" s="87"/>
      <c r="AE46" s="66"/>
      <c r="AF46" s="67"/>
      <c r="AG46" s="91"/>
      <c r="AH46" s="87"/>
      <c r="AI46" s="169"/>
      <c r="AJ46" s="91"/>
      <c r="AK46" s="87"/>
      <c r="AL46" s="66"/>
      <c r="AM46" s="67"/>
      <c r="AN46" s="92"/>
    </row>
    <row r="47" spans="1:40" s="4" customFormat="1" ht="22" customHeight="1">
      <c r="A47" s="25" t="s">
        <v>56</v>
      </c>
      <c r="B47" s="65"/>
      <c r="C47" s="122"/>
      <c r="D47" s="168"/>
      <c r="E47" s="65">
        <v>0.78</v>
      </c>
      <c r="F47" s="122" t="s">
        <v>103</v>
      </c>
      <c r="G47" s="168" t="s">
        <v>264</v>
      </c>
      <c r="H47" s="168"/>
      <c r="I47" s="65"/>
      <c r="J47" s="122"/>
      <c r="K47" s="168"/>
      <c r="L47" s="65">
        <v>0.76</v>
      </c>
      <c r="M47" s="122" t="s">
        <v>103</v>
      </c>
      <c r="N47" s="168" t="s">
        <v>265</v>
      </c>
      <c r="O47" s="168"/>
      <c r="P47" s="65"/>
      <c r="Q47" s="122"/>
      <c r="R47" s="168"/>
      <c r="S47" s="65">
        <v>0.81</v>
      </c>
      <c r="T47" s="122" t="s">
        <v>94</v>
      </c>
      <c r="U47" s="168" t="s">
        <v>266</v>
      </c>
      <c r="V47" s="168"/>
      <c r="W47" s="65"/>
      <c r="X47" s="122"/>
      <c r="Y47" s="168"/>
      <c r="Z47" s="65">
        <v>0.78</v>
      </c>
      <c r="AA47" s="122" t="s">
        <v>108</v>
      </c>
      <c r="AB47" s="168" t="s">
        <v>267</v>
      </c>
      <c r="AC47" s="91"/>
      <c r="AD47" s="87"/>
      <c r="AE47" s="66"/>
      <c r="AF47" s="67"/>
      <c r="AG47" s="91"/>
      <c r="AH47" s="87"/>
      <c r="AI47" s="169"/>
      <c r="AJ47" s="91"/>
      <c r="AK47" s="87"/>
      <c r="AL47" s="66"/>
      <c r="AM47" s="67"/>
      <c r="AN47" s="92"/>
    </row>
    <row r="48" spans="1:40" s="4" customFormat="1" ht="20">
      <c r="A48" s="25" t="s">
        <v>57</v>
      </c>
      <c r="B48" s="65"/>
      <c r="C48" s="122"/>
      <c r="D48" s="168"/>
      <c r="E48" s="65">
        <v>0.81</v>
      </c>
      <c r="F48" s="122" t="s">
        <v>94</v>
      </c>
      <c r="G48" s="168" t="s">
        <v>539</v>
      </c>
      <c r="H48" s="168"/>
      <c r="I48" s="65"/>
      <c r="J48" s="122"/>
      <c r="K48" s="168"/>
      <c r="L48" s="65">
        <v>0.79</v>
      </c>
      <c r="M48" s="122" t="s">
        <v>94</v>
      </c>
      <c r="N48" s="168" t="s">
        <v>444</v>
      </c>
      <c r="O48" s="168"/>
      <c r="P48" s="65"/>
      <c r="Q48" s="122"/>
      <c r="R48" s="168"/>
      <c r="S48" s="65">
        <v>0.85</v>
      </c>
      <c r="T48" s="122"/>
      <c r="U48" s="168" t="s">
        <v>540</v>
      </c>
      <c r="V48" s="168"/>
      <c r="W48" s="65"/>
      <c r="X48" s="122"/>
      <c r="Y48" s="168"/>
      <c r="Z48" s="65">
        <v>0.91</v>
      </c>
      <c r="AA48" s="122"/>
      <c r="AB48" s="168" t="s">
        <v>541</v>
      </c>
      <c r="AC48" s="91"/>
      <c r="AD48" s="87"/>
      <c r="AE48" s="66"/>
      <c r="AF48" s="67"/>
      <c r="AG48" s="91"/>
      <c r="AH48" s="87"/>
      <c r="AI48" s="169"/>
      <c r="AJ48" s="91"/>
      <c r="AK48" s="87"/>
      <c r="AL48" s="66"/>
      <c r="AM48" s="67"/>
      <c r="AN48" s="92"/>
    </row>
    <row r="49" spans="1:40" s="4" customFormat="1" ht="20">
      <c r="A49" s="25"/>
      <c r="B49" s="65"/>
      <c r="C49" s="122"/>
      <c r="D49" s="122"/>
      <c r="E49" s="65"/>
      <c r="F49" s="122"/>
      <c r="G49" s="69"/>
      <c r="H49" s="69"/>
      <c r="I49" s="65"/>
      <c r="J49" s="122"/>
      <c r="K49" s="168"/>
      <c r="L49" s="65"/>
      <c r="M49" s="122"/>
      <c r="N49" s="65"/>
      <c r="O49" s="65"/>
      <c r="P49" s="65"/>
      <c r="Q49" s="122"/>
      <c r="R49" s="168"/>
      <c r="S49" s="65"/>
      <c r="T49" s="122"/>
      <c r="U49" s="122"/>
      <c r="V49" s="122"/>
      <c r="W49" s="65"/>
      <c r="X49" s="122"/>
      <c r="Y49" s="168"/>
      <c r="Z49" s="65"/>
      <c r="AA49" s="122"/>
      <c r="AB49" s="173"/>
      <c r="AC49" s="91"/>
      <c r="AD49" s="87"/>
      <c r="AE49" s="66"/>
      <c r="AF49" s="67"/>
      <c r="AG49" s="91"/>
      <c r="AH49" s="87"/>
      <c r="AI49" s="169"/>
      <c r="AJ49" s="91"/>
      <c r="AK49" s="87"/>
      <c r="AL49" s="66"/>
      <c r="AM49" s="67"/>
      <c r="AN49" s="92"/>
    </row>
    <row r="50" spans="1:40" s="4" customFormat="1" ht="20">
      <c r="A50" s="10" t="s">
        <v>367</v>
      </c>
      <c r="B50" s="65"/>
      <c r="C50" s="122"/>
      <c r="D50" s="122"/>
      <c r="E50" s="65"/>
      <c r="F50" s="122"/>
      <c r="G50" s="69"/>
      <c r="H50" s="69"/>
      <c r="I50" s="65"/>
      <c r="J50" s="122"/>
      <c r="K50" s="168"/>
      <c r="L50" s="65"/>
      <c r="M50" s="122"/>
      <c r="N50" s="65"/>
      <c r="O50" s="65"/>
      <c r="P50" s="65"/>
      <c r="Q50" s="122"/>
      <c r="R50" s="168"/>
      <c r="S50" s="65"/>
      <c r="T50" s="122"/>
      <c r="U50" s="122"/>
      <c r="V50" s="122"/>
      <c r="W50" s="65"/>
      <c r="X50" s="122"/>
      <c r="Y50" s="168"/>
      <c r="Z50" s="65"/>
      <c r="AA50" s="122"/>
      <c r="AB50" s="173"/>
      <c r="AC50" s="91"/>
      <c r="AD50" s="87"/>
      <c r="AE50" s="66"/>
      <c r="AF50" s="67"/>
      <c r="AG50" s="91"/>
      <c r="AH50" s="87"/>
      <c r="AI50" s="169"/>
      <c r="AJ50" s="91"/>
      <c r="AK50" s="87"/>
      <c r="AL50" s="66"/>
      <c r="AM50" s="67"/>
      <c r="AN50" s="92"/>
    </row>
    <row r="51" spans="1:40" s="4" customFormat="1" ht="20">
      <c r="A51" s="25" t="s">
        <v>61</v>
      </c>
      <c r="B51" s="65"/>
      <c r="C51" s="122"/>
      <c r="D51" s="168"/>
      <c r="E51" s="65">
        <v>0.59</v>
      </c>
      <c r="F51" s="122" t="s">
        <v>103</v>
      </c>
      <c r="G51" s="168" t="s">
        <v>542</v>
      </c>
      <c r="H51" s="168"/>
      <c r="I51" s="65"/>
      <c r="J51" s="122"/>
      <c r="K51" s="168"/>
      <c r="L51" s="65">
        <v>0.59</v>
      </c>
      <c r="M51" s="122" t="s">
        <v>103</v>
      </c>
      <c r="N51" s="168" t="s">
        <v>543</v>
      </c>
      <c r="O51" s="168"/>
      <c r="P51" s="65"/>
      <c r="Q51" s="122"/>
      <c r="R51" s="168"/>
      <c r="S51" s="65">
        <v>0.56999999999999995</v>
      </c>
      <c r="T51" s="122" t="s">
        <v>103</v>
      </c>
      <c r="U51" s="168" t="s">
        <v>544</v>
      </c>
      <c r="V51" s="168"/>
      <c r="W51" s="65"/>
      <c r="X51" s="122"/>
      <c r="Y51" s="168"/>
      <c r="Z51" s="65">
        <v>0.65</v>
      </c>
      <c r="AA51" s="122" t="s">
        <v>103</v>
      </c>
      <c r="AB51" s="168" t="s">
        <v>186</v>
      </c>
      <c r="AC51" s="91"/>
      <c r="AD51" s="87"/>
      <c r="AE51" s="66"/>
      <c r="AF51" s="67"/>
      <c r="AG51" s="91"/>
      <c r="AH51" s="87"/>
      <c r="AI51" s="169"/>
      <c r="AJ51" s="91"/>
      <c r="AK51" s="87"/>
      <c r="AL51" s="66"/>
      <c r="AM51" s="67"/>
      <c r="AN51" s="92"/>
    </row>
    <row r="52" spans="1:40" s="4" customFormat="1" ht="20">
      <c r="A52" s="25" t="s">
        <v>62</v>
      </c>
      <c r="B52" s="65"/>
      <c r="C52" s="122"/>
      <c r="D52" s="168"/>
      <c r="E52" s="65">
        <v>0.67</v>
      </c>
      <c r="F52" s="122" t="s">
        <v>103</v>
      </c>
      <c r="G52" s="168" t="s">
        <v>450</v>
      </c>
      <c r="H52" s="168"/>
      <c r="I52" s="65"/>
      <c r="J52" s="122"/>
      <c r="K52" s="168"/>
      <c r="L52" s="65">
        <v>0.69</v>
      </c>
      <c r="M52" s="122" t="s">
        <v>103</v>
      </c>
      <c r="N52" s="168" t="s">
        <v>545</v>
      </c>
      <c r="O52" s="168"/>
      <c r="P52" s="65"/>
      <c r="Q52" s="122"/>
      <c r="R52" s="168"/>
      <c r="S52" s="65">
        <v>0.66</v>
      </c>
      <c r="T52" s="122" t="s">
        <v>103</v>
      </c>
      <c r="U52" s="168" t="s">
        <v>452</v>
      </c>
      <c r="V52" s="168"/>
      <c r="W52" s="65"/>
      <c r="X52" s="122"/>
      <c r="Y52" s="168"/>
      <c r="Z52" s="65">
        <v>0.68</v>
      </c>
      <c r="AA52" s="122" t="s">
        <v>103</v>
      </c>
      <c r="AB52" s="168" t="s">
        <v>546</v>
      </c>
      <c r="AC52" s="91"/>
      <c r="AD52" s="87"/>
      <c r="AE52" s="66"/>
      <c r="AF52" s="67"/>
      <c r="AG52" s="91"/>
      <c r="AH52" s="87"/>
      <c r="AI52" s="169"/>
      <c r="AJ52" s="91"/>
      <c r="AK52" s="87"/>
      <c r="AL52" s="66"/>
      <c r="AM52" s="67"/>
      <c r="AN52" s="92"/>
    </row>
    <row r="53" spans="1:40" s="4" customFormat="1" ht="20">
      <c r="A53" s="25" t="s">
        <v>63</v>
      </c>
      <c r="B53" s="65"/>
      <c r="C53" s="122"/>
      <c r="D53" s="168"/>
      <c r="E53" s="65">
        <v>0.59</v>
      </c>
      <c r="F53" s="122" t="s">
        <v>103</v>
      </c>
      <c r="G53" s="168" t="s">
        <v>547</v>
      </c>
      <c r="H53" s="168"/>
      <c r="I53" s="65"/>
      <c r="J53" s="122"/>
      <c r="K53" s="168"/>
      <c r="L53" s="65">
        <v>0.65</v>
      </c>
      <c r="M53" s="122" t="s">
        <v>103</v>
      </c>
      <c r="N53" s="168" t="s">
        <v>548</v>
      </c>
      <c r="O53" s="168"/>
      <c r="P53" s="65"/>
      <c r="Q53" s="122"/>
      <c r="R53" s="168"/>
      <c r="S53" s="65">
        <v>0.55000000000000004</v>
      </c>
      <c r="T53" s="122" t="s">
        <v>103</v>
      </c>
      <c r="U53" s="168" t="s">
        <v>549</v>
      </c>
      <c r="V53" s="168"/>
      <c r="W53" s="65"/>
      <c r="X53" s="122"/>
      <c r="Y53" s="168"/>
      <c r="Z53" s="65">
        <v>0.62</v>
      </c>
      <c r="AA53" s="122" t="s">
        <v>103</v>
      </c>
      <c r="AB53" s="168" t="s">
        <v>550</v>
      </c>
      <c r="AC53" s="91"/>
      <c r="AD53" s="87"/>
      <c r="AE53" s="66"/>
      <c r="AF53" s="67"/>
      <c r="AG53" s="91"/>
      <c r="AH53" s="87"/>
      <c r="AI53" s="169"/>
      <c r="AJ53" s="91"/>
      <c r="AK53" s="87"/>
      <c r="AL53" s="66"/>
      <c r="AM53" s="67"/>
      <c r="AN53" s="92"/>
    </row>
    <row r="54" spans="1:40" s="4" customFormat="1" ht="20">
      <c r="A54" s="25"/>
      <c r="B54" s="65"/>
      <c r="C54" s="122"/>
      <c r="D54" s="122"/>
      <c r="E54" s="65"/>
      <c r="F54" s="122"/>
      <c r="G54" s="69"/>
      <c r="H54" s="69"/>
      <c r="I54" s="65"/>
      <c r="J54" s="122"/>
      <c r="K54" s="168"/>
      <c r="L54" s="65"/>
      <c r="M54" s="122"/>
      <c r="N54" s="65"/>
      <c r="O54" s="65"/>
      <c r="P54" s="65"/>
      <c r="Q54" s="122"/>
      <c r="R54" s="168"/>
      <c r="S54" s="65"/>
      <c r="T54" s="122"/>
      <c r="U54" s="122"/>
      <c r="V54" s="122"/>
      <c r="W54" s="65"/>
      <c r="X54" s="122"/>
      <c r="Y54" s="168"/>
      <c r="Z54" s="65"/>
      <c r="AA54" s="122"/>
      <c r="AB54" s="173"/>
      <c r="AC54" s="91"/>
      <c r="AD54" s="87"/>
      <c r="AE54" s="66"/>
      <c r="AF54" s="67"/>
      <c r="AG54" s="91"/>
      <c r="AH54" s="87"/>
      <c r="AI54" s="169"/>
      <c r="AJ54" s="91"/>
      <c r="AK54" s="87"/>
      <c r="AL54" s="66"/>
      <c r="AM54" s="67"/>
      <c r="AN54" s="92"/>
    </row>
    <row r="55" spans="1:40" s="4" customFormat="1" ht="20">
      <c r="A55" s="10" t="s">
        <v>368</v>
      </c>
      <c r="B55" s="65"/>
      <c r="C55" s="122"/>
      <c r="D55" s="122"/>
      <c r="E55" s="65"/>
      <c r="F55" s="122"/>
      <c r="G55" s="69"/>
      <c r="H55" s="69"/>
      <c r="I55" s="65"/>
      <c r="J55" s="122"/>
      <c r="K55" s="168"/>
      <c r="L55" s="65"/>
      <c r="M55" s="122"/>
      <c r="N55" s="65"/>
      <c r="O55" s="65"/>
      <c r="P55" s="65"/>
      <c r="Q55" s="122"/>
      <c r="R55" s="168"/>
      <c r="S55" s="65"/>
      <c r="T55" s="122"/>
      <c r="U55" s="122"/>
      <c r="V55" s="122"/>
      <c r="W55" s="65"/>
      <c r="X55" s="122"/>
      <c r="Y55" s="168"/>
      <c r="Z55" s="65"/>
      <c r="AA55" s="122"/>
      <c r="AB55" s="173"/>
      <c r="AC55" s="91"/>
      <c r="AD55" s="87"/>
      <c r="AE55" s="66"/>
      <c r="AF55" s="67"/>
      <c r="AG55" s="91"/>
      <c r="AH55" s="87"/>
      <c r="AI55" s="169"/>
      <c r="AJ55" s="91"/>
      <c r="AK55" s="87"/>
      <c r="AL55" s="66"/>
      <c r="AM55" s="67"/>
      <c r="AN55" s="92"/>
    </row>
    <row r="56" spans="1:40" s="4" customFormat="1" ht="20">
      <c r="A56" s="25" t="s">
        <v>67</v>
      </c>
      <c r="B56" s="65">
        <v>0.92</v>
      </c>
      <c r="C56" s="122"/>
      <c r="D56" s="168" t="s">
        <v>551</v>
      </c>
      <c r="E56" s="65">
        <v>0.99</v>
      </c>
      <c r="F56" s="122"/>
      <c r="G56" s="168" t="s">
        <v>457</v>
      </c>
      <c r="H56" s="168"/>
      <c r="I56" s="65">
        <v>0.83</v>
      </c>
      <c r="J56" s="122" t="s">
        <v>108</v>
      </c>
      <c r="K56" s="168" t="s">
        <v>552</v>
      </c>
      <c r="L56" s="65">
        <v>0.92</v>
      </c>
      <c r="M56" s="122"/>
      <c r="N56" s="168" t="s">
        <v>458</v>
      </c>
      <c r="O56" s="168"/>
      <c r="P56" s="65">
        <v>1</v>
      </c>
      <c r="Q56" s="122"/>
      <c r="R56" s="168" t="s">
        <v>553</v>
      </c>
      <c r="S56" s="65">
        <v>1.04</v>
      </c>
      <c r="T56" s="122"/>
      <c r="U56" s="168" t="s">
        <v>554</v>
      </c>
      <c r="V56" s="168"/>
      <c r="W56" s="69">
        <v>1</v>
      </c>
      <c r="X56" s="122"/>
      <c r="Y56" s="168" t="s">
        <v>555</v>
      </c>
      <c r="Z56" s="69">
        <v>1</v>
      </c>
      <c r="AA56" s="122"/>
      <c r="AB56" s="168" t="s">
        <v>555</v>
      </c>
      <c r="AC56" s="91"/>
      <c r="AD56" s="87"/>
      <c r="AE56" s="66"/>
      <c r="AF56" s="67"/>
      <c r="AG56" s="91"/>
      <c r="AH56" s="87"/>
      <c r="AI56" s="169"/>
      <c r="AJ56" s="91"/>
      <c r="AK56" s="87"/>
      <c r="AL56" s="66"/>
      <c r="AM56" s="67"/>
      <c r="AN56" s="92"/>
    </row>
    <row r="57" spans="1:40" s="4" customFormat="1" ht="20">
      <c r="A57" s="25"/>
      <c r="B57" s="65"/>
      <c r="C57" s="122"/>
      <c r="D57" s="122"/>
      <c r="E57" s="65"/>
      <c r="F57" s="122"/>
      <c r="G57" s="69"/>
      <c r="H57" s="69"/>
      <c r="I57" s="65"/>
      <c r="J57" s="122"/>
      <c r="K57" s="168"/>
      <c r="L57" s="65"/>
      <c r="M57" s="122"/>
      <c r="N57" s="65"/>
      <c r="O57" s="65"/>
      <c r="P57" s="65"/>
      <c r="Q57" s="122"/>
      <c r="R57" s="168"/>
      <c r="S57" s="65"/>
      <c r="T57" s="122"/>
      <c r="U57" s="122"/>
      <c r="V57" s="122"/>
      <c r="W57" s="65"/>
      <c r="X57" s="122"/>
      <c r="Y57" s="168"/>
      <c r="Z57" s="65"/>
      <c r="AA57" s="122"/>
      <c r="AB57" s="173"/>
      <c r="AC57" s="91"/>
      <c r="AD57" s="87"/>
      <c r="AE57" s="66"/>
      <c r="AF57" s="67"/>
      <c r="AG57" s="91"/>
      <c r="AH57" s="87"/>
      <c r="AI57" s="169"/>
      <c r="AJ57" s="91"/>
      <c r="AK57" s="87"/>
      <c r="AL57" s="66"/>
      <c r="AM57" s="67"/>
      <c r="AN57" s="92"/>
    </row>
    <row r="58" spans="1:40" s="4" customFormat="1" ht="20">
      <c r="A58" s="2" t="s">
        <v>369</v>
      </c>
      <c r="B58" s="65">
        <v>0.73</v>
      </c>
      <c r="C58" s="122" t="s">
        <v>103</v>
      </c>
      <c r="D58" s="168" t="s">
        <v>556</v>
      </c>
      <c r="E58" s="65">
        <v>0.77</v>
      </c>
      <c r="F58" s="122" t="s">
        <v>103</v>
      </c>
      <c r="G58" s="168" t="s">
        <v>557</v>
      </c>
      <c r="H58" s="168"/>
      <c r="I58" s="69">
        <v>0.7</v>
      </c>
      <c r="J58" s="122" t="s">
        <v>103</v>
      </c>
      <c r="K58" s="168" t="s">
        <v>558</v>
      </c>
      <c r="L58" s="65">
        <v>0.74</v>
      </c>
      <c r="M58" s="122" t="s">
        <v>103</v>
      </c>
      <c r="N58" s="168" t="s">
        <v>559</v>
      </c>
      <c r="O58" s="168"/>
      <c r="P58" s="65">
        <v>0.75</v>
      </c>
      <c r="Q58" s="122" t="s">
        <v>103</v>
      </c>
      <c r="R58" s="168" t="s">
        <v>560</v>
      </c>
      <c r="S58" s="65">
        <v>0.79</v>
      </c>
      <c r="T58" s="122" t="s">
        <v>103</v>
      </c>
      <c r="U58" s="168" t="s">
        <v>561</v>
      </c>
      <c r="V58" s="168"/>
      <c r="W58" s="65">
        <v>0.77</v>
      </c>
      <c r="X58" s="122" t="s">
        <v>103</v>
      </c>
      <c r="Y58" s="168" t="s">
        <v>562</v>
      </c>
      <c r="Z58" s="69">
        <v>0.8</v>
      </c>
      <c r="AA58" s="122" t="s">
        <v>103</v>
      </c>
      <c r="AB58" s="168" t="s">
        <v>464</v>
      </c>
      <c r="AC58" s="91"/>
      <c r="AD58" s="87"/>
      <c r="AE58" s="66"/>
      <c r="AF58" s="67"/>
      <c r="AG58" s="91"/>
      <c r="AH58" s="87"/>
      <c r="AI58" s="169"/>
      <c r="AJ58" s="91"/>
      <c r="AK58" s="87"/>
      <c r="AL58" s="66"/>
      <c r="AM58" s="67"/>
      <c r="AN58" s="92"/>
    </row>
    <row r="59" spans="1:40" s="4" customFormat="1" ht="20">
      <c r="A59" s="25"/>
      <c r="B59" s="42"/>
      <c r="C59" s="123"/>
      <c r="D59" s="177"/>
      <c r="E59" s="180"/>
      <c r="F59" s="179"/>
      <c r="G59" s="44"/>
      <c r="H59" s="123"/>
      <c r="I59" s="180"/>
      <c r="J59" s="179"/>
      <c r="K59" s="72"/>
      <c r="L59" s="42"/>
      <c r="M59" s="123"/>
      <c r="N59" s="123"/>
      <c r="O59" s="123"/>
      <c r="P59" s="180"/>
      <c r="Q59" s="179"/>
      <c r="R59" s="44"/>
      <c r="S59" s="42"/>
      <c r="T59" s="123"/>
      <c r="U59" s="73"/>
      <c r="V59" s="73"/>
      <c r="W59" s="42"/>
      <c r="X59" s="123"/>
      <c r="Y59" s="42"/>
      <c r="Z59" s="181"/>
      <c r="AA59" s="178"/>
      <c r="AB59" s="107"/>
      <c r="AC59" s="97"/>
      <c r="AD59" s="98"/>
      <c r="AE59" s="73"/>
      <c r="AG59" s="7"/>
      <c r="AH59" s="80"/>
      <c r="AJ59" s="97"/>
      <c r="AK59" s="98"/>
      <c r="AL59" s="73"/>
    </row>
    <row r="60" spans="1:40" s="4" customFormat="1">
      <c r="A60" s="75" t="s">
        <v>147</v>
      </c>
      <c r="B60" s="371" t="s">
        <v>148</v>
      </c>
      <c r="C60" s="371"/>
      <c r="D60" s="371"/>
      <c r="E60" s="371" t="s">
        <v>149</v>
      </c>
      <c r="F60" s="371"/>
      <c r="G60" s="371"/>
      <c r="H60" s="76"/>
      <c r="I60" s="371" t="s">
        <v>150</v>
      </c>
      <c r="J60" s="371"/>
      <c r="K60" s="371"/>
      <c r="L60" s="371" t="s">
        <v>151</v>
      </c>
      <c r="M60" s="371"/>
      <c r="N60" s="371"/>
      <c r="P60" s="364" t="s">
        <v>152</v>
      </c>
      <c r="Q60" s="364"/>
      <c r="R60" s="364"/>
      <c r="S60" s="363" t="s">
        <v>153</v>
      </c>
      <c r="T60" s="363"/>
      <c r="U60" s="363"/>
      <c r="V60" s="78"/>
      <c r="W60" s="364" t="s">
        <v>154</v>
      </c>
      <c r="X60" s="364"/>
      <c r="Y60" s="364"/>
      <c r="Z60" s="363" t="s">
        <v>155</v>
      </c>
      <c r="AA60" s="363"/>
      <c r="AB60" s="363"/>
    </row>
    <row r="61" spans="1:40" s="4" customFormat="1">
      <c r="A61" s="42" t="s">
        <v>156</v>
      </c>
      <c r="B61" s="374">
        <v>3.09E-2</v>
      </c>
      <c r="C61" s="364"/>
      <c r="D61" s="364"/>
      <c r="E61" s="364">
        <v>7.5899999999999995E-2</v>
      </c>
      <c r="F61" s="364"/>
      <c r="G61" s="364"/>
      <c r="H61" s="76"/>
      <c r="I61" s="374">
        <v>3.4799999999999998E-2</v>
      </c>
      <c r="J61" s="364"/>
      <c r="K61" s="364"/>
      <c r="L61" s="374">
        <v>8.2799999999999999E-2</v>
      </c>
      <c r="M61" s="364"/>
      <c r="N61" s="364"/>
      <c r="P61" s="364">
        <v>2.3099999999999999E-2</v>
      </c>
      <c r="Q61" s="364"/>
      <c r="R61" s="364"/>
      <c r="S61" s="365">
        <v>6.0699999999999997E-2</v>
      </c>
      <c r="T61" s="365"/>
      <c r="U61" s="365"/>
      <c r="W61" s="364">
        <v>1.7600000000000001E-2</v>
      </c>
      <c r="X61" s="364"/>
      <c r="Y61" s="364"/>
      <c r="Z61" s="365">
        <v>4.2500000000000003E-2</v>
      </c>
      <c r="AA61" s="365"/>
      <c r="AB61" s="365"/>
    </row>
    <row r="62" spans="1:40" s="4" customFormat="1" ht="20">
      <c r="A62" s="3"/>
      <c r="B62" s="7"/>
      <c r="C62" s="39"/>
      <c r="D62" s="70"/>
      <c r="E62" s="9"/>
      <c r="F62" s="40"/>
      <c r="G62" s="73"/>
      <c r="H62" s="72"/>
      <c r="I62" s="41"/>
      <c r="J62" s="80"/>
      <c r="K62" s="47"/>
      <c r="L62" s="9"/>
      <c r="M62" s="80"/>
      <c r="N62" s="73"/>
      <c r="P62" s="41"/>
      <c r="Q62" s="174"/>
      <c r="S62" s="79"/>
      <c r="T62" s="80"/>
      <c r="W62" s="41"/>
      <c r="X62" s="80"/>
      <c r="Z62" s="79"/>
      <c r="AA62" s="80"/>
    </row>
    <row r="63" spans="1:40" s="4" customFormat="1" ht="28" customHeight="1">
      <c r="A63" s="370" t="s">
        <v>304</v>
      </c>
      <c r="B63" s="370"/>
      <c r="C63" s="370"/>
      <c r="D63" s="370"/>
      <c r="E63" s="370"/>
      <c r="F63" s="370"/>
      <c r="G63" s="370"/>
      <c r="H63" s="370"/>
      <c r="I63" s="370"/>
      <c r="J63" s="370"/>
      <c r="K63" s="370"/>
      <c r="L63" s="370"/>
      <c r="M63" s="370"/>
      <c r="N63" s="370"/>
      <c r="O63" s="370"/>
      <c r="P63" s="370"/>
      <c r="Q63" s="370"/>
      <c r="R63" s="370"/>
      <c r="S63" s="370"/>
      <c r="T63" s="370"/>
      <c r="U63" s="370"/>
      <c r="V63" s="370"/>
      <c r="W63" s="370"/>
      <c r="X63" s="370"/>
      <c r="Y63" s="370"/>
      <c r="Z63" s="370"/>
      <c r="AA63" s="370"/>
      <c r="AB63" s="370"/>
      <c r="AC63" s="370"/>
    </row>
    <row r="64" spans="1:40" s="4" customFormat="1" ht="54" customHeight="1">
      <c r="A64" s="369" t="s">
        <v>305</v>
      </c>
      <c r="B64" s="369"/>
      <c r="C64" s="369"/>
      <c r="D64" s="369"/>
      <c r="E64" s="369"/>
      <c r="F64" s="369"/>
      <c r="G64" s="369"/>
      <c r="H64" s="369"/>
      <c r="I64" s="369"/>
      <c r="J64" s="369"/>
      <c r="K64" s="369"/>
      <c r="L64" s="369"/>
      <c r="M64" s="369"/>
      <c r="N64" s="369"/>
      <c r="O64" s="369"/>
      <c r="P64" s="369"/>
      <c r="Q64" s="369"/>
      <c r="R64" s="369"/>
      <c r="S64" s="369"/>
      <c r="T64" s="369"/>
      <c r="U64" s="369"/>
      <c r="V64" s="369"/>
      <c r="W64" s="369"/>
      <c r="X64" s="369"/>
      <c r="Y64" s="369"/>
      <c r="Z64" s="369"/>
      <c r="AA64" s="369"/>
      <c r="AB64" s="369"/>
      <c r="AC64" s="369"/>
    </row>
    <row r="65" spans="1:27" s="4" customFormat="1" ht="20">
      <c r="A65" s="3"/>
      <c r="B65" s="7"/>
      <c r="C65" s="39"/>
      <c r="D65" s="70"/>
      <c r="E65" s="9"/>
      <c r="F65" s="40"/>
      <c r="G65" s="73"/>
      <c r="H65" s="72"/>
      <c r="I65" s="41"/>
      <c r="J65" s="80"/>
      <c r="K65" s="47"/>
      <c r="L65" s="9"/>
      <c r="M65" s="80"/>
      <c r="N65" s="73"/>
      <c r="P65" s="41"/>
      <c r="Q65" s="174"/>
      <c r="S65" s="79"/>
      <c r="T65" s="80"/>
      <c r="W65" s="41"/>
      <c r="X65" s="80"/>
      <c r="Z65" s="79"/>
      <c r="AA65" s="80"/>
    </row>
    <row r="66" spans="1:27" s="4" customFormat="1" ht="20">
      <c r="A66" s="3"/>
      <c r="B66" s="7"/>
      <c r="C66" s="39"/>
      <c r="D66" s="70"/>
      <c r="E66" s="9"/>
      <c r="F66" s="40"/>
      <c r="G66" s="73"/>
      <c r="H66" s="72"/>
      <c r="I66" s="41"/>
      <c r="J66" s="80"/>
      <c r="K66" s="47"/>
      <c r="L66" s="9"/>
      <c r="M66" s="80"/>
      <c r="N66" s="73"/>
      <c r="P66" s="41"/>
      <c r="Q66" s="174"/>
      <c r="S66" s="79"/>
      <c r="T66" s="80"/>
      <c r="W66" s="41"/>
      <c r="X66" s="80"/>
      <c r="Z66" s="79"/>
      <c r="AA66" s="80"/>
    </row>
    <row r="67" spans="1:27" s="4" customFormat="1" ht="20">
      <c r="A67" s="3"/>
      <c r="B67" s="7"/>
      <c r="C67" s="39"/>
      <c r="D67" s="70"/>
      <c r="E67" s="9"/>
      <c r="F67" s="40"/>
      <c r="G67" s="73"/>
      <c r="H67" s="72"/>
      <c r="I67" s="41"/>
      <c r="J67" s="80"/>
      <c r="K67" s="47"/>
      <c r="L67" s="9"/>
      <c r="M67" s="80"/>
      <c r="N67" s="73"/>
      <c r="P67" s="41"/>
      <c r="Q67" s="174"/>
      <c r="S67" s="79"/>
      <c r="T67" s="80"/>
      <c r="W67" s="41"/>
      <c r="X67" s="80"/>
      <c r="Z67" s="79"/>
      <c r="AA67" s="80"/>
    </row>
    <row r="68" spans="1:27" s="4" customFormat="1" ht="20">
      <c r="A68" s="3"/>
      <c r="B68" s="7"/>
      <c r="C68" s="39"/>
      <c r="D68" s="70"/>
      <c r="E68" s="9"/>
      <c r="F68" s="40"/>
      <c r="G68" s="73"/>
      <c r="H68" s="72"/>
      <c r="I68" s="41"/>
      <c r="J68" s="80"/>
      <c r="K68" s="47"/>
      <c r="L68" s="9"/>
      <c r="M68" s="80"/>
      <c r="N68" s="73"/>
      <c r="P68" s="41"/>
      <c r="Q68" s="174"/>
      <c r="S68" s="79"/>
      <c r="T68" s="80"/>
      <c r="W68" s="41"/>
      <c r="X68" s="80"/>
      <c r="Z68" s="79"/>
      <c r="AA68" s="80"/>
    </row>
  </sheetData>
  <sheetProtection algorithmName="SHA-512" hashValue="YI5vAhsQwEiKxl4SgkERXXXbIxiB+7jLAAn9WTjxDOE6bShqZ6QTmapVZDFJ415qVutu268paHSySemNHPUUtg==" saltValue="aSpaNSAVgUcjKFlOf2SVCg==" spinCount="100000" sheet="1" objects="1" scenarios="1" selectLockedCells="1" selectUnlockedCells="1"/>
  <mergeCells count="31">
    <mergeCell ref="B60:D60"/>
    <mergeCell ref="E60:G60"/>
    <mergeCell ref="I60:K60"/>
    <mergeCell ref="L60:N60"/>
    <mergeCell ref="P60:R60"/>
    <mergeCell ref="A64:AC64"/>
    <mergeCell ref="W61:Y61"/>
    <mergeCell ref="Z61:AB61"/>
    <mergeCell ref="B61:D61"/>
    <mergeCell ref="E61:G61"/>
    <mergeCell ref="I61:K61"/>
    <mergeCell ref="L61:N61"/>
    <mergeCell ref="P61:R61"/>
    <mergeCell ref="S61:U61"/>
    <mergeCell ref="A63:AC63"/>
    <mergeCell ref="A1:AC1"/>
    <mergeCell ref="S60:U60"/>
    <mergeCell ref="W3:Y3"/>
    <mergeCell ref="B2:G2"/>
    <mergeCell ref="I2:N2"/>
    <mergeCell ref="P2:U2"/>
    <mergeCell ref="W2:AB2"/>
    <mergeCell ref="Z3:AB3"/>
    <mergeCell ref="I3:K3"/>
    <mergeCell ref="L3:N3"/>
    <mergeCell ref="P3:R3"/>
    <mergeCell ref="S3:U3"/>
    <mergeCell ref="W60:Y60"/>
    <mergeCell ref="Z60:AB60"/>
    <mergeCell ref="B3:D3"/>
    <mergeCell ref="E3:G3"/>
  </mergeCells>
  <pageMargins left="0.7" right="0.7" top="0.75" bottom="0.75" header="0.3" footer="0.3"/>
  <pageSetup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8469A-C713-024E-92C0-16855870EA2A}">
  <dimension ref="A1:Q56"/>
  <sheetViews>
    <sheetView showGridLines="0" workbookViewId="0">
      <selection activeCell="P12" sqref="P12"/>
    </sheetView>
  </sheetViews>
  <sheetFormatPr baseColWidth="10" defaultRowHeight="19"/>
  <cols>
    <col min="1" max="1" width="43" style="3" customWidth="1"/>
    <col min="2" max="2" width="8" style="42" customWidth="1"/>
    <col min="3" max="3" width="5" style="43" customWidth="1"/>
    <col min="4" max="4" width="14" style="72" customWidth="1"/>
    <col min="5" max="5" width="7.6640625" style="46" customWidth="1"/>
    <col min="6" max="6" width="5" style="105" customWidth="1"/>
    <col min="7" max="7" width="14.5" style="48" customWidth="1"/>
    <col min="8" max="8" width="6.6640625" style="46" customWidth="1"/>
    <col min="9" max="9" width="5.1640625" style="105" customWidth="1"/>
    <col min="10" max="10" width="13.1640625" customWidth="1"/>
    <col min="11" max="11" width="7" style="46" customWidth="1"/>
    <col min="12" max="12" width="5.33203125" style="105" customWidth="1"/>
    <col min="13" max="13" width="12.83203125" customWidth="1"/>
  </cols>
  <sheetData>
    <row r="1" spans="1:17" s="4" customFormat="1" ht="20" customHeight="1">
      <c r="A1" s="488" t="s">
        <v>747</v>
      </c>
      <c r="B1" s="489"/>
      <c r="C1" s="489"/>
      <c r="D1" s="489"/>
      <c r="E1" s="489"/>
      <c r="F1" s="489"/>
      <c r="G1" s="489"/>
      <c r="H1" s="489"/>
      <c r="I1" s="489"/>
      <c r="J1" s="489"/>
      <c r="K1" s="489"/>
      <c r="L1" s="489"/>
      <c r="M1" s="489"/>
    </row>
    <row r="2" spans="1:17" s="4" customFormat="1" ht="26" customHeight="1" thickBot="1">
      <c r="A2" s="490"/>
      <c r="B2" s="490"/>
      <c r="C2" s="490"/>
      <c r="D2" s="490"/>
      <c r="E2" s="490"/>
      <c r="F2" s="490"/>
      <c r="G2" s="490"/>
      <c r="H2" s="490"/>
      <c r="I2" s="490"/>
      <c r="J2" s="490"/>
      <c r="K2" s="490"/>
      <c r="L2" s="490"/>
      <c r="M2" s="490"/>
    </row>
    <row r="3" spans="1:17" s="4" customFormat="1" ht="28" customHeight="1">
      <c r="A3" s="3" t="s">
        <v>647</v>
      </c>
      <c r="B3" s="367" t="s">
        <v>73</v>
      </c>
      <c r="C3" s="367"/>
      <c r="D3" s="367"/>
      <c r="E3" s="367" t="s">
        <v>74</v>
      </c>
      <c r="F3" s="367"/>
      <c r="G3" s="367"/>
      <c r="H3" s="367" t="s">
        <v>75</v>
      </c>
      <c r="I3" s="367"/>
      <c r="J3" s="367"/>
      <c r="K3" s="367" t="s">
        <v>76</v>
      </c>
      <c r="L3" s="367"/>
      <c r="M3" s="367"/>
    </row>
    <row r="4" spans="1:17" s="4" customFormat="1" ht="20">
      <c r="A4" s="3"/>
      <c r="B4" s="368" t="s">
        <v>77</v>
      </c>
      <c r="C4" s="368"/>
      <c r="D4" s="368"/>
      <c r="E4" s="368" t="s">
        <v>78</v>
      </c>
      <c r="F4" s="368"/>
      <c r="G4" s="368"/>
      <c r="H4" s="366" t="s">
        <v>80</v>
      </c>
      <c r="I4" s="366"/>
      <c r="J4" s="366"/>
      <c r="K4" s="366" t="s">
        <v>81</v>
      </c>
      <c r="L4" s="366"/>
      <c r="M4" s="366"/>
    </row>
    <row r="5" spans="1:17" s="81" customFormat="1" ht="20">
      <c r="A5" s="82"/>
      <c r="B5" s="52" t="s">
        <v>89</v>
      </c>
      <c r="C5" s="53" t="s">
        <v>90</v>
      </c>
      <c r="D5" s="54" t="s">
        <v>91</v>
      </c>
      <c r="E5" s="52" t="s">
        <v>89</v>
      </c>
      <c r="F5" s="55" t="s">
        <v>90</v>
      </c>
      <c r="G5" s="54" t="s">
        <v>91</v>
      </c>
      <c r="H5" s="52" t="s">
        <v>89</v>
      </c>
      <c r="I5" s="55" t="s">
        <v>90</v>
      </c>
      <c r="J5" s="54" t="s">
        <v>91</v>
      </c>
      <c r="K5" s="52" t="s">
        <v>89</v>
      </c>
      <c r="L5" s="55" t="s">
        <v>90</v>
      </c>
      <c r="M5" s="54" t="s">
        <v>91</v>
      </c>
    </row>
    <row r="6" spans="1:17" s="4" customFormat="1" ht="20">
      <c r="A6" s="6" t="s">
        <v>93</v>
      </c>
      <c r="B6" s="56"/>
      <c r="C6" s="57"/>
      <c r="D6" s="58"/>
      <c r="E6" s="56"/>
      <c r="F6" s="167"/>
      <c r="G6" s="58"/>
      <c r="H6" s="56"/>
      <c r="I6" s="84"/>
      <c r="J6" s="63"/>
      <c r="K6" s="56"/>
      <c r="L6" s="84"/>
      <c r="M6" s="63"/>
    </row>
    <row r="7" spans="1:17" s="4" customFormat="1" ht="20">
      <c r="A7" s="25" t="s">
        <v>2</v>
      </c>
      <c r="B7" s="65">
        <v>1.93</v>
      </c>
      <c r="C7" s="122"/>
      <c r="D7" s="168" t="s">
        <v>370</v>
      </c>
      <c r="E7" s="65">
        <v>2.06</v>
      </c>
      <c r="F7" s="122"/>
      <c r="G7" s="168" t="s">
        <v>371</v>
      </c>
      <c r="H7" s="65">
        <v>2.19</v>
      </c>
      <c r="I7" s="122"/>
      <c r="J7" s="168" t="s">
        <v>372</v>
      </c>
      <c r="K7" s="65">
        <v>4.1399999999999997</v>
      </c>
      <c r="L7" s="122" t="s">
        <v>108</v>
      </c>
      <c r="M7" s="168" t="s">
        <v>373</v>
      </c>
      <c r="N7" s="67"/>
      <c r="O7" s="65"/>
      <c r="P7" s="66"/>
      <c r="Q7" s="67"/>
    </row>
    <row r="8" spans="1:17" s="4" customFormat="1" ht="20">
      <c r="A8" s="25" t="s">
        <v>3</v>
      </c>
      <c r="B8" s="65">
        <v>1.82</v>
      </c>
      <c r="C8" s="122" t="s">
        <v>103</v>
      </c>
      <c r="D8" s="168" t="s">
        <v>374</v>
      </c>
      <c r="E8" s="65">
        <v>1.95</v>
      </c>
      <c r="F8" s="122" t="s">
        <v>103</v>
      </c>
      <c r="G8" s="168" t="s">
        <v>375</v>
      </c>
      <c r="H8" s="65">
        <v>1.76</v>
      </c>
      <c r="I8" s="122" t="s">
        <v>108</v>
      </c>
      <c r="J8" s="168" t="s">
        <v>376</v>
      </c>
      <c r="K8" s="65">
        <v>1.64</v>
      </c>
      <c r="L8" s="122" t="s">
        <v>94</v>
      </c>
      <c r="M8" s="168" t="s">
        <v>377</v>
      </c>
      <c r="N8" s="67"/>
      <c r="O8" s="69"/>
      <c r="P8" s="66"/>
      <c r="Q8" s="67"/>
    </row>
    <row r="9" spans="1:17" s="4" customFormat="1" ht="19" customHeight="1">
      <c r="A9" s="25" t="s">
        <v>4</v>
      </c>
      <c r="B9" s="65">
        <v>4.1900000000000004</v>
      </c>
      <c r="C9" s="122" t="s">
        <v>103</v>
      </c>
      <c r="D9" s="168" t="s">
        <v>378</v>
      </c>
      <c r="E9" s="65">
        <v>4.37</v>
      </c>
      <c r="F9" s="122" t="s">
        <v>103</v>
      </c>
      <c r="G9" s="168" t="s">
        <v>379</v>
      </c>
      <c r="H9" s="65">
        <v>3.75</v>
      </c>
      <c r="I9" s="122" t="s">
        <v>103</v>
      </c>
      <c r="J9" s="168" t="s">
        <v>380</v>
      </c>
      <c r="K9" s="65">
        <v>2.59</v>
      </c>
      <c r="L9" s="122" t="s">
        <v>103</v>
      </c>
      <c r="M9" s="168" t="s">
        <v>381</v>
      </c>
      <c r="N9" s="67"/>
      <c r="O9" s="65"/>
      <c r="P9" s="66"/>
      <c r="Q9" s="67"/>
    </row>
    <row r="10" spans="1:17" s="4" customFormat="1" ht="20">
      <c r="A10" s="25" t="s">
        <v>121</v>
      </c>
      <c r="B10" s="65">
        <v>2.54</v>
      </c>
      <c r="C10" s="122" t="s">
        <v>108</v>
      </c>
      <c r="D10" s="168" t="s">
        <v>382</v>
      </c>
      <c r="E10" s="65">
        <v>2.76</v>
      </c>
      <c r="F10" s="122" t="s">
        <v>94</v>
      </c>
      <c r="G10" s="168" t="s">
        <v>383</v>
      </c>
      <c r="H10" s="69">
        <v>2.2000000000000002</v>
      </c>
      <c r="I10" s="122"/>
      <c r="J10" s="168" t="s">
        <v>384</v>
      </c>
      <c r="K10" s="65">
        <v>1.58</v>
      </c>
      <c r="L10" s="122"/>
      <c r="M10" s="168" t="s">
        <v>385</v>
      </c>
      <c r="N10" s="67"/>
      <c r="O10" s="65"/>
      <c r="P10" s="66"/>
      <c r="Q10" s="67"/>
    </row>
    <row r="11" spans="1:17" s="4" customFormat="1" ht="20">
      <c r="A11" s="25"/>
      <c r="B11" s="65"/>
      <c r="C11" s="122"/>
      <c r="D11" s="168"/>
      <c r="E11" s="65"/>
      <c r="F11" s="122"/>
      <c r="G11" s="168"/>
      <c r="H11" s="69"/>
      <c r="I11" s="122"/>
      <c r="J11" s="168"/>
      <c r="K11" s="65"/>
      <c r="L11" s="122"/>
      <c r="M11" s="168"/>
      <c r="N11" s="67"/>
      <c r="O11" s="65"/>
      <c r="P11" s="66"/>
      <c r="Q11" s="67"/>
    </row>
    <row r="12" spans="1:17" s="4" customFormat="1" ht="20">
      <c r="A12" s="6" t="s">
        <v>139</v>
      </c>
      <c r="B12" s="65"/>
      <c r="C12" s="122"/>
      <c r="D12" s="168"/>
      <c r="E12" s="65"/>
      <c r="F12" s="122"/>
      <c r="G12" s="168"/>
      <c r="H12" s="65"/>
      <c r="I12" s="122"/>
      <c r="J12" s="168"/>
      <c r="K12" s="65"/>
      <c r="L12" s="122"/>
      <c r="M12" s="168"/>
      <c r="N12" s="67"/>
      <c r="O12" s="65"/>
      <c r="P12" s="66"/>
      <c r="Q12" s="67"/>
    </row>
    <row r="13" spans="1:17" s="4" customFormat="1" ht="20">
      <c r="A13" s="25" t="s">
        <v>15</v>
      </c>
      <c r="B13" s="65">
        <v>1.05</v>
      </c>
      <c r="C13" s="122"/>
      <c r="D13" s="168" t="s">
        <v>386</v>
      </c>
      <c r="E13" s="65">
        <v>0.97</v>
      </c>
      <c r="F13" s="122"/>
      <c r="G13" s="168" t="s">
        <v>387</v>
      </c>
      <c r="H13" s="65">
        <v>1.23</v>
      </c>
      <c r="I13" s="122" t="s">
        <v>108</v>
      </c>
      <c r="J13" s="168" t="s">
        <v>388</v>
      </c>
      <c r="K13" s="65">
        <v>0.94</v>
      </c>
      <c r="L13" s="122"/>
      <c r="M13" s="168" t="s">
        <v>389</v>
      </c>
      <c r="N13" s="91"/>
      <c r="O13" s="87"/>
      <c r="P13" s="91"/>
      <c r="Q13" s="91"/>
    </row>
    <row r="14" spans="1:17" s="4" customFormat="1" ht="20">
      <c r="A14" s="3"/>
      <c r="B14" s="65"/>
      <c r="C14" s="122"/>
      <c r="D14" s="168"/>
      <c r="E14" s="65"/>
      <c r="F14" s="122"/>
      <c r="G14" s="168"/>
      <c r="H14" s="65"/>
      <c r="I14" s="122"/>
      <c r="J14" s="168"/>
      <c r="K14" s="65"/>
      <c r="L14" s="122"/>
      <c r="M14" s="168"/>
      <c r="N14" s="91"/>
      <c r="O14" s="87"/>
      <c r="P14" s="91"/>
      <c r="Q14" s="91"/>
    </row>
    <row r="15" spans="1:17" s="4" customFormat="1" ht="20">
      <c r="A15" s="6" t="s">
        <v>140</v>
      </c>
      <c r="B15" s="65"/>
      <c r="C15" s="122"/>
      <c r="D15" s="168"/>
      <c r="E15" s="65"/>
      <c r="F15" s="122"/>
      <c r="G15" s="168"/>
      <c r="H15" s="65"/>
      <c r="I15" s="122"/>
      <c r="J15" s="168"/>
      <c r="K15" s="65"/>
      <c r="L15" s="122"/>
      <c r="M15" s="168"/>
      <c r="N15" s="91"/>
      <c r="O15" s="87"/>
      <c r="P15" s="91"/>
      <c r="Q15" s="91"/>
    </row>
    <row r="16" spans="1:17" s="4" customFormat="1" ht="20">
      <c r="A16" s="25" t="s">
        <v>20</v>
      </c>
      <c r="B16" s="65">
        <v>0.91</v>
      </c>
      <c r="C16" s="122"/>
      <c r="D16" s="168" t="s">
        <v>390</v>
      </c>
      <c r="E16" s="65">
        <v>0.95</v>
      </c>
      <c r="F16" s="122"/>
      <c r="G16" s="168" t="s">
        <v>391</v>
      </c>
      <c r="H16" s="65">
        <v>0.87</v>
      </c>
      <c r="I16" s="122"/>
      <c r="J16" s="168" t="s">
        <v>392</v>
      </c>
      <c r="K16" s="65">
        <v>0.71</v>
      </c>
      <c r="L16" s="122" t="s">
        <v>108</v>
      </c>
      <c r="M16" s="168" t="s">
        <v>393</v>
      </c>
      <c r="N16" s="91"/>
      <c r="O16" s="87"/>
      <c r="P16" s="91"/>
      <c r="Q16" s="91"/>
    </row>
    <row r="17" spans="1:17" s="4" customFormat="1" ht="20">
      <c r="A17" s="25" t="s">
        <v>21</v>
      </c>
      <c r="B17" s="65">
        <v>0.74</v>
      </c>
      <c r="C17" s="122" t="s">
        <v>103</v>
      </c>
      <c r="D17" s="168" t="s">
        <v>394</v>
      </c>
      <c r="E17" s="65">
        <v>0.87</v>
      </c>
      <c r="F17" s="122"/>
      <c r="G17" s="168" t="s">
        <v>395</v>
      </c>
      <c r="H17" s="65">
        <v>0.63</v>
      </c>
      <c r="I17" s="122" t="s">
        <v>103</v>
      </c>
      <c r="J17" s="168" t="s">
        <v>396</v>
      </c>
      <c r="K17" s="65">
        <v>0.56999999999999995</v>
      </c>
      <c r="L17" s="122" t="s">
        <v>103</v>
      </c>
      <c r="M17" s="168" t="s">
        <v>397</v>
      </c>
      <c r="N17" s="91"/>
      <c r="O17" s="87"/>
      <c r="P17" s="91"/>
      <c r="Q17" s="91"/>
    </row>
    <row r="18" spans="1:17" s="4" customFormat="1" ht="19" customHeight="1">
      <c r="A18" s="25" t="s">
        <v>141</v>
      </c>
      <c r="B18" s="69">
        <v>0.6</v>
      </c>
      <c r="C18" s="122" t="s">
        <v>103</v>
      </c>
      <c r="D18" s="168" t="s">
        <v>398</v>
      </c>
      <c r="E18" s="65">
        <v>0.69</v>
      </c>
      <c r="F18" s="122" t="s">
        <v>108</v>
      </c>
      <c r="G18" s="168" t="s">
        <v>399</v>
      </c>
      <c r="H18" s="65">
        <v>0.54</v>
      </c>
      <c r="I18" s="122" t="s">
        <v>103</v>
      </c>
      <c r="J18" s="168" t="s">
        <v>400</v>
      </c>
      <c r="K18" s="65">
        <v>0.38</v>
      </c>
      <c r="L18" s="122" t="s">
        <v>103</v>
      </c>
      <c r="M18" s="168" t="s">
        <v>401</v>
      </c>
      <c r="N18" s="91"/>
      <c r="O18" s="87"/>
      <c r="P18" s="91"/>
      <c r="Q18" s="91"/>
    </row>
    <row r="19" spans="1:17" s="4" customFormat="1" ht="22" customHeight="1">
      <c r="A19" s="25" t="s">
        <v>23</v>
      </c>
      <c r="B19" s="65">
        <v>1.93</v>
      </c>
      <c r="C19" s="122" t="s">
        <v>103</v>
      </c>
      <c r="D19" s="168" t="s">
        <v>402</v>
      </c>
      <c r="E19" s="65">
        <v>2.13</v>
      </c>
      <c r="F19" s="122" t="s">
        <v>103</v>
      </c>
      <c r="G19" s="168" t="s">
        <v>403</v>
      </c>
      <c r="H19" s="65">
        <v>1.71</v>
      </c>
      <c r="I19" s="122" t="s">
        <v>94</v>
      </c>
      <c r="J19" s="168" t="s">
        <v>404</v>
      </c>
      <c r="K19" s="65">
        <v>1.73</v>
      </c>
      <c r="L19" s="122" t="s">
        <v>108</v>
      </c>
      <c r="M19" s="168" t="s">
        <v>405</v>
      </c>
      <c r="N19" s="91"/>
      <c r="O19" s="87"/>
      <c r="P19" s="91"/>
      <c r="Q19" s="91"/>
    </row>
    <row r="20" spans="1:17" s="4" customFormat="1" ht="22" customHeight="1">
      <c r="A20" s="3"/>
      <c r="B20" s="65"/>
      <c r="C20" s="122"/>
      <c r="D20" s="168"/>
      <c r="E20" s="65"/>
      <c r="F20" s="122"/>
      <c r="G20" s="168"/>
      <c r="H20" s="65"/>
      <c r="I20" s="122"/>
      <c r="J20" s="168"/>
      <c r="K20" s="65"/>
      <c r="L20" s="122"/>
      <c r="M20" s="168"/>
      <c r="N20" s="91"/>
      <c r="O20" s="87"/>
      <c r="P20" s="91"/>
      <c r="Q20" s="91"/>
    </row>
    <row r="21" spans="1:17" s="4" customFormat="1" ht="20">
      <c r="A21" s="74" t="s">
        <v>142</v>
      </c>
      <c r="B21" s="65"/>
      <c r="C21" s="122"/>
      <c r="D21" s="168"/>
      <c r="E21" s="65"/>
      <c r="F21" s="122"/>
      <c r="G21" s="168"/>
      <c r="H21" s="65"/>
      <c r="I21" s="122"/>
      <c r="J21" s="168"/>
      <c r="K21" s="65"/>
      <c r="L21" s="122"/>
      <c r="M21" s="168"/>
      <c r="N21" s="91"/>
      <c r="O21" s="87"/>
      <c r="P21" s="91"/>
      <c r="Q21" s="91"/>
    </row>
    <row r="22" spans="1:17" s="4" customFormat="1" ht="20">
      <c r="A22" s="25" t="s">
        <v>26</v>
      </c>
      <c r="B22" s="65">
        <v>3.93</v>
      </c>
      <c r="C22" s="122" t="s">
        <v>103</v>
      </c>
      <c r="D22" s="168" t="s">
        <v>406</v>
      </c>
      <c r="E22" s="65">
        <v>4.49</v>
      </c>
      <c r="F22" s="122" t="s">
        <v>103</v>
      </c>
      <c r="G22" s="168" t="s">
        <v>407</v>
      </c>
      <c r="H22" s="65">
        <v>3.54</v>
      </c>
      <c r="I22" s="122" t="s">
        <v>103</v>
      </c>
      <c r="J22" s="168" t="s">
        <v>408</v>
      </c>
      <c r="K22" s="65">
        <v>2.31</v>
      </c>
      <c r="L22" s="122" t="s">
        <v>103</v>
      </c>
      <c r="M22" s="168" t="s">
        <v>409</v>
      </c>
      <c r="N22" s="91"/>
      <c r="O22" s="87"/>
      <c r="P22" s="91"/>
      <c r="Q22" s="91"/>
    </row>
    <row r="23" spans="1:17" s="4" customFormat="1" ht="21" customHeight="1">
      <c r="A23" s="25" t="s">
        <v>27</v>
      </c>
      <c r="B23" s="65">
        <v>3.31</v>
      </c>
      <c r="C23" s="122" t="s">
        <v>103</v>
      </c>
      <c r="D23" s="168" t="s">
        <v>410</v>
      </c>
      <c r="E23" s="65">
        <v>3.51</v>
      </c>
      <c r="F23" s="122" t="s">
        <v>103</v>
      </c>
      <c r="G23" s="168" t="s">
        <v>411</v>
      </c>
      <c r="H23" s="65">
        <v>3.37</v>
      </c>
      <c r="I23" s="122" t="s">
        <v>103</v>
      </c>
      <c r="J23" s="168" t="s">
        <v>412</v>
      </c>
      <c r="K23" s="65">
        <v>2.84</v>
      </c>
      <c r="L23" s="122" t="s">
        <v>103</v>
      </c>
      <c r="M23" s="168" t="s">
        <v>413</v>
      </c>
      <c r="N23" s="91"/>
      <c r="O23" s="87"/>
      <c r="P23" s="91"/>
      <c r="Q23" s="91"/>
    </row>
    <row r="24" spans="1:17" s="4" customFormat="1" ht="23" customHeight="1">
      <c r="A24" s="25" t="s">
        <v>28</v>
      </c>
      <c r="B24" s="65">
        <v>2.87</v>
      </c>
      <c r="C24" s="122" t="s">
        <v>103</v>
      </c>
      <c r="D24" s="168" t="s">
        <v>414</v>
      </c>
      <c r="E24" s="65">
        <v>2.96</v>
      </c>
      <c r="F24" s="122" t="s">
        <v>103</v>
      </c>
      <c r="G24" s="168" t="s">
        <v>415</v>
      </c>
      <c r="H24" s="65">
        <v>2.89</v>
      </c>
      <c r="I24" s="122" t="s">
        <v>103</v>
      </c>
      <c r="J24" s="168" t="s">
        <v>416</v>
      </c>
      <c r="K24" s="65">
        <v>2.61</v>
      </c>
      <c r="L24" s="122" t="s">
        <v>103</v>
      </c>
      <c r="M24" s="168" t="s">
        <v>417</v>
      </c>
      <c r="N24" s="91"/>
      <c r="O24" s="87"/>
      <c r="P24" s="91"/>
      <c r="Q24" s="91"/>
    </row>
    <row r="25" spans="1:17" s="4" customFormat="1" ht="23" customHeight="1">
      <c r="A25" s="25" t="s">
        <v>29</v>
      </c>
      <c r="B25" s="65">
        <v>2.21</v>
      </c>
      <c r="C25" s="122" t="s">
        <v>103</v>
      </c>
      <c r="D25" s="168" t="s">
        <v>418</v>
      </c>
      <c r="E25" s="69">
        <v>2.2000000000000002</v>
      </c>
      <c r="F25" s="122" t="s">
        <v>103</v>
      </c>
      <c r="G25" s="168" t="s">
        <v>419</v>
      </c>
      <c r="H25" s="65">
        <v>2.31</v>
      </c>
      <c r="I25" s="122" t="s">
        <v>103</v>
      </c>
      <c r="J25" s="168" t="s">
        <v>420</v>
      </c>
      <c r="K25" s="65">
        <v>2.4300000000000002</v>
      </c>
      <c r="L25" s="122" t="s">
        <v>103</v>
      </c>
      <c r="M25" s="168" t="s">
        <v>421</v>
      </c>
      <c r="N25" s="91"/>
      <c r="O25" s="87"/>
      <c r="P25" s="91"/>
      <c r="Q25" s="91"/>
    </row>
    <row r="26" spans="1:17" s="4" customFormat="1" ht="21" customHeight="1">
      <c r="A26" s="3"/>
      <c r="B26" s="65"/>
      <c r="C26" s="122"/>
      <c r="D26" s="168"/>
      <c r="E26" s="65"/>
      <c r="F26" s="122"/>
      <c r="G26" s="168"/>
      <c r="H26" s="65"/>
      <c r="I26" s="122"/>
      <c r="J26" s="168"/>
      <c r="K26" s="65"/>
      <c r="L26" s="122"/>
      <c r="M26" s="168"/>
      <c r="N26" s="91"/>
      <c r="O26" s="87"/>
      <c r="P26" s="91"/>
      <c r="Q26" s="91"/>
    </row>
    <row r="27" spans="1:17" s="4" customFormat="1" ht="20">
      <c r="A27" s="3" t="s">
        <v>145</v>
      </c>
      <c r="B27" s="65"/>
      <c r="C27" s="122"/>
      <c r="D27" s="168"/>
      <c r="E27" s="65"/>
      <c r="F27" s="122"/>
      <c r="G27" s="168"/>
      <c r="H27" s="65"/>
      <c r="I27" s="122"/>
      <c r="J27" s="168"/>
      <c r="K27" s="65"/>
      <c r="L27" s="122"/>
      <c r="M27" s="168"/>
      <c r="N27" s="91"/>
      <c r="O27" s="87"/>
      <c r="P27" s="91"/>
      <c r="Q27" s="91"/>
    </row>
    <row r="28" spans="1:17" s="4" customFormat="1" ht="20">
      <c r="A28" s="25" t="s">
        <v>47</v>
      </c>
      <c r="B28" s="65">
        <v>2.73</v>
      </c>
      <c r="C28" s="122" t="s">
        <v>103</v>
      </c>
      <c r="D28" s="168" t="s">
        <v>422</v>
      </c>
      <c r="E28" s="69">
        <v>3.1</v>
      </c>
      <c r="F28" s="122" t="s">
        <v>103</v>
      </c>
      <c r="G28" s="168" t="s">
        <v>423</v>
      </c>
      <c r="H28" s="65">
        <v>2.3199999999999998</v>
      </c>
      <c r="I28" s="122" t="s">
        <v>103</v>
      </c>
      <c r="J28" s="168" t="s">
        <v>424</v>
      </c>
      <c r="K28" s="65">
        <v>1.77</v>
      </c>
      <c r="L28" s="122" t="s">
        <v>103</v>
      </c>
      <c r="M28" s="168" t="s">
        <v>425</v>
      </c>
      <c r="N28" s="91"/>
      <c r="O28" s="87"/>
      <c r="P28" s="91"/>
      <c r="Q28" s="91"/>
    </row>
    <row r="29" spans="1:17" s="4" customFormat="1" ht="23" customHeight="1">
      <c r="A29" s="25" t="s">
        <v>48</v>
      </c>
      <c r="B29" s="65">
        <v>1.88</v>
      </c>
      <c r="C29" s="122" t="s">
        <v>103</v>
      </c>
      <c r="D29" s="168" t="s">
        <v>426</v>
      </c>
      <c r="E29" s="65">
        <v>2.04</v>
      </c>
      <c r="F29" s="122" t="s">
        <v>103</v>
      </c>
      <c r="G29" s="168" t="s">
        <v>427</v>
      </c>
      <c r="H29" s="65">
        <v>1.78</v>
      </c>
      <c r="I29" s="122" t="s">
        <v>103</v>
      </c>
      <c r="J29" s="168" t="s">
        <v>428</v>
      </c>
      <c r="K29" s="65">
        <v>1.27</v>
      </c>
      <c r="L29" s="122"/>
      <c r="M29" s="168" t="s">
        <v>429</v>
      </c>
      <c r="N29" s="91"/>
      <c r="O29" s="87"/>
      <c r="P29" s="91"/>
      <c r="Q29" s="91"/>
    </row>
    <row r="30" spans="1:17" s="4" customFormat="1" ht="20" customHeight="1">
      <c r="A30" s="25" t="s">
        <v>49</v>
      </c>
      <c r="B30" s="65">
        <v>1.62</v>
      </c>
      <c r="C30" s="122" t="s">
        <v>103</v>
      </c>
      <c r="D30" s="168" t="s">
        <v>430</v>
      </c>
      <c r="E30" s="69">
        <v>1.7</v>
      </c>
      <c r="F30" s="122" t="s">
        <v>103</v>
      </c>
      <c r="G30" s="168" t="s">
        <v>431</v>
      </c>
      <c r="H30" s="65">
        <v>1.53</v>
      </c>
      <c r="I30" s="122" t="s">
        <v>103</v>
      </c>
      <c r="J30" s="168" t="s">
        <v>432</v>
      </c>
      <c r="K30" s="65">
        <v>1.41</v>
      </c>
      <c r="L30" s="122" t="s">
        <v>108</v>
      </c>
      <c r="M30" s="168" t="s">
        <v>433</v>
      </c>
      <c r="N30" s="91"/>
      <c r="O30" s="87"/>
      <c r="P30" s="91"/>
      <c r="Q30" s="91"/>
    </row>
    <row r="31" spans="1:17" s="4" customFormat="1" ht="20" customHeight="1">
      <c r="A31" s="25" t="s">
        <v>50</v>
      </c>
      <c r="B31" s="65">
        <v>1.27</v>
      </c>
      <c r="C31" s="122" t="s">
        <v>94</v>
      </c>
      <c r="D31" s="168" t="s">
        <v>434</v>
      </c>
      <c r="E31" s="65">
        <v>1.27</v>
      </c>
      <c r="F31" s="122" t="s">
        <v>94</v>
      </c>
      <c r="G31" s="168" t="s">
        <v>435</v>
      </c>
      <c r="H31" s="65">
        <v>1.29</v>
      </c>
      <c r="I31" s="122" t="s">
        <v>94</v>
      </c>
      <c r="J31" s="168" t="s">
        <v>436</v>
      </c>
      <c r="K31" s="65">
        <v>1.1200000000000001</v>
      </c>
      <c r="L31" s="122"/>
      <c r="M31" s="168" t="s">
        <v>437</v>
      </c>
      <c r="N31" s="91"/>
      <c r="O31" s="87"/>
      <c r="P31" s="91"/>
      <c r="Q31" s="91"/>
    </row>
    <row r="32" spans="1:17" s="4" customFormat="1" ht="20">
      <c r="A32" s="25" t="s">
        <v>51</v>
      </c>
      <c r="B32" s="65">
        <v>1.06</v>
      </c>
      <c r="C32" s="122"/>
      <c r="D32" s="168" t="s">
        <v>438</v>
      </c>
      <c r="E32" s="65">
        <v>1.1200000000000001</v>
      </c>
      <c r="F32" s="122"/>
      <c r="G32" s="168" t="s">
        <v>439</v>
      </c>
      <c r="H32" s="65">
        <v>1.03</v>
      </c>
      <c r="I32" s="122"/>
      <c r="J32" s="168" t="s">
        <v>440</v>
      </c>
      <c r="K32" s="65">
        <v>1.1299999999999999</v>
      </c>
      <c r="L32" s="122"/>
      <c r="M32" s="168" t="s">
        <v>437</v>
      </c>
      <c r="N32" s="91"/>
      <c r="O32" s="87"/>
      <c r="P32" s="91"/>
      <c r="Q32" s="91"/>
    </row>
    <row r="33" spans="1:17" s="4" customFormat="1" ht="20">
      <c r="A33" s="3"/>
      <c r="B33" s="65"/>
      <c r="C33" s="122"/>
      <c r="D33" s="168"/>
      <c r="E33" s="65"/>
      <c r="F33" s="122"/>
      <c r="G33" s="168"/>
      <c r="H33" s="65"/>
      <c r="I33" s="122"/>
      <c r="J33" s="168"/>
      <c r="K33" s="65"/>
      <c r="L33" s="122"/>
      <c r="M33" s="168"/>
      <c r="N33" s="91"/>
      <c r="O33" s="87"/>
      <c r="P33" s="91"/>
      <c r="Q33" s="91"/>
    </row>
    <row r="34" spans="1:17" s="4" customFormat="1" ht="20">
      <c r="A34" s="74" t="s">
        <v>146</v>
      </c>
      <c r="B34" s="65"/>
      <c r="C34" s="122"/>
      <c r="D34" s="168"/>
      <c r="E34" s="65"/>
      <c r="F34" s="122"/>
      <c r="G34" s="168"/>
      <c r="H34" s="65"/>
      <c r="I34" s="122"/>
      <c r="J34" s="168"/>
      <c r="K34" s="65"/>
      <c r="L34" s="122"/>
      <c r="M34" s="168"/>
      <c r="N34" s="91"/>
      <c r="O34" s="87"/>
      <c r="P34" s="91"/>
      <c r="Q34" s="91"/>
    </row>
    <row r="35" spans="1:17" s="4" customFormat="1" ht="20">
      <c r="A35" s="25" t="s">
        <v>56</v>
      </c>
      <c r="B35" s="65">
        <v>0.77</v>
      </c>
      <c r="C35" s="122" t="s">
        <v>103</v>
      </c>
      <c r="D35" s="168" t="s">
        <v>441</v>
      </c>
      <c r="E35" s="65">
        <v>0.76</v>
      </c>
      <c r="F35" s="122" t="s">
        <v>103</v>
      </c>
      <c r="G35" s="168" t="s">
        <v>265</v>
      </c>
      <c r="H35" s="65">
        <v>0.79</v>
      </c>
      <c r="I35" s="122" t="s">
        <v>108</v>
      </c>
      <c r="J35" s="168" t="s">
        <v>442</v>
      </c>
      <c r="K35" s="65">
        <v>0.76</v>
      </c>
      <c r="L35" s="122" t="s">
        <v>103</v>
      </c>
      <c r="M35" s="168" t="s">
        <v>443</v>
      </c>
      <c r="N35" s="91"/>
      <c r="O35" s="87"/>
      <c r="P35" s="91"/>
      <c r="Q35" s="91"/>
    </row>
    <row r="36" spans="1:17" s="4" customFormat="1" ht="22" customHeight="1">
      <c r="A36" s="25" t="s">
        <v>57</v>
      </c>
      <c r="B36" s="65">
        <v>0.79</v>
      </c>
      <c r="C36" s="122" t="s">
        <v>94</v>
      </c>
      <c r="D36" s="168" t="s">
        <v>268</v>
      </c>
      <c r="E36" s="65">
        <v>0.79</v>
      </c>
      <c r="F36" s="122" t="s">
        <v>94</v>
      </c>
      <c r="G36" s="168" t="s">
        <v>444</v>
      </c>
      <c r="H36" s="65">
        <v>0.82</v>
      </c>
      <c r="I36" s="122"/>
      <c r="J36" s="168" t="s">
        <v>445</v>
      </c>
      <c r="K36" s="65">
        <v>0.88</v>
      </c>
      <c r="L36" s="122"/>
      <c r="M36" s="168" t="s">
        <v>446</v>
      </c>
      <c r="N36" s="91"/>
      <c r="O36" s="87"/>
      <c r="P36" s="91"/>
      <c r="Q36" s="91"/>
    </row>
    <row r="37" spans="1:17" s="4" customFormat="1" ht="20">
      <c r="A37" s="25"/>
      <c r="B37" s="65"/>
      <c r="C37" s="122"/>
      <c r="D37" s="168"/>
      <c r="E37" s="65"/>
      <c r="F37" s="122"/>
      <c r="G37" s="168"/>
      <c r="H37" s="65"/>
      <c r="I37" s="122"/>
      <c r="J37" s="168"/>
      <c r="K37" s="65"/>
      <c r="L37" s="122"/>
      <c r="M37" s="168"/>
      <c r="N37" s="91"/>
      <c r="O37" s="87"/>
      <c r="P37" s="91"/>
      <c r="Q37" s="91"/>
    </row>
    <row r="38" spans="1:17" s="4" customFormat="1" ht="20">
      <c r="A38" s="10" t="s">
        <v>367</v>
      </c>
      <c r="B38" s="65"/>
      <c r="C38" s="122"/>
      <c r="D38" s="168"/>
      <c r="E38" s="65"/>
      <c r="F38" s="122"/>
      <c r="G38" s="168"/>
      <c r="H38" s="65"/>
      <c r="I38" s="122"/>
      <c r="J38" s="168"/>
      <c r="K38" s="65"/>
      <c r="L38" s="122"/>
      <c r="M38" s="168"/>
      <c r="N38" s="91"/>
      <c r="O38" s="87"/>
      <c r="P38" s="91"/>
      <c r="Q38" s="91"/>
    </row>
    <row r="39" spans="1:17" s="4" customFormat="1" ht="20">
      <c r="A39" s="25" t="s">
        <v>61</v>
      </c>
      <c r="B39" s="65">
        <v>0.57999999999999996</v>
      </c>
      <c r="C39" s="122" t="s">
        <v>103</v>
      </c>
      <c r="D39" s="168" t="s">
        <v>447</v>
      </c>
      <c r="E39" s="65">
        <v>0.56999999999999995</v>
      </c>
      <c r="F39" s="122" t="s">
        <v>103</v>
      </c>
      <c r="G39" s="168" t="s">
        <v>448</v>
      </c>
      <c r="H39" s="65">
        <v>0.56000000000000005</v>
      </c>
      <c r="I39" s="122" t="s">
        <v>103</v>
      </c>
      <c r="J39" s="168" t="s">
        <v>449</v>
      </c>
      <c r="K39" s="65">
        <v>0.65</v>
      </c>
      <c r="L39" s="122" t="s">
        <v>103</v>
      </c>
      <c r="M39" s="168" t="s">
        <v>186</v>
      </c>
      <c r="N39" s="91"/>
      <c r="O39" s="87"/>
      <c r="P39" s="91"/>
      <c r="Q39" s="91"/>
    </row>
    <row r="40" spans="1:17" s="4" customFormat="1" ht="20">
      <c r="A40" s="25" t="s">
        <v>62</v>
      </c>
      <c r="B40" s="65">
        <v>0.66</v>
      </c>
      <c r="C40" s="122" t="s">
        <v>103</v>
      </c>
      <c r="D40" s="168" t="s">
        <v>450</v>
      </c>
      <c r="E40" s="65">
        <v>0.68</v>
      </c>
      <c r="F40" s="122" t="s">
        <v>103</v>
      </c>
      <c r="G40" s="168" t="s">
        <v>451</v>
      </c>
      <c r="H40" s="65">
        <v>0.65</v>
      </c>
      <c r="I40" s="122" t="s">
        <v>103</v>
      </c>
      <c r="J40" s="168" t="s">
        <v>452</v>
      </c>
      <c r="K40" s="65">
        <v>0.69</v>
      </c>
      <c r="L40" s="122" t="s">
        <v>103</v>
      </c>
      <c r="M40" s="168" t="s">
        <v>453</v>
      </c>
      <c r="N40" s="91"/>
      <c r="O40" s="87"/>
      <c r="P40" s="91"/>
      <c r="Q40" s="91"/>
    </row>
    <row r="41" spans="1:17" s="4" customFormat="1" ht="20">
      <c r="A41" s="25" t="s">
        <v>63</v>
      </c>
      <c r="B41" s="65">
        <v>0.57999999999999996</v>
      </c>
      <c r="C41" s="122" t="s">
        <v>103</v>
      </c>
      <c r="D41" s="168" t="s">
        <v>454</v>
      </c>
      <c r="E41" s="65">
        <v>0.63</v>
      </c>
      <c r="F41" s="122" t="s">
        <v>103</v>
      </c>
      <c r="G41" s="168" t="s">
        <v>455</v>
      </c>
      <c r="H41" s="65">
        <v>0.53</v>
      </c>
      <c r="I41" s="122" t="s">
        <v>103</v>
      </c>
      <c r="J41" s="168" t="s">
        <v>456</v>
      </c>
      <c r="K41" s="65">
        <v>0.61</v>
      </c>
      <c r="L41" s="122" t="s">
        <v>103</v>
      </c>
      <c r="M41" s="168" t="s">
        <v>398</v>
      </c>
      <c r="N41" s="91"/>
      <c r="O41" s="87"/>
      <c r="P41" s="91"/>
      <c r="Q41" s="91"/>
    </row>
    <row r="42" spans="1:17" s="4" customFormat="1" ht="20">
      <c r="A42" s="25"/>
      <c r="B42" s="65"/>
      <c r="C42" s="122"/>
      <c r="D42" s="168"/>
      <c r="E42" s="65"/>
      <c r="F42" s="122"/>
      <c r="G42" s="168"/>
      <c r="H42" s="65"/>
      <c r="I42" s="122"/>
      <c r="J42" s="168"/>
      <c r="K42" s="65"/>
      <c r="L42" s="122"/>
      <c r="M42" s="168"/>
      <c r="N42" s="91"/>
      <c r="O42" s="87"/>
      <c r="P42" s="91"/>
      <c r="Q42" s="91"/>
    </row>
    <row r="43" spans="1:17" s="4" customFormat="1" ht="20">
      <c r="A43" s="10" t="s">
        <v>368</v>
      </c>
      <c r="B43" s="65"/>
      <c r="C43" s="122"/>
      <c r="D43" s="168"/>
      <c r="E43" s="65"/>
      <c r="F43" s="122"/>
      <c r="G43" s="168"/>
      <c r="H43" s="65"/>
      <c r="I43" s="122"/>
      <c r="J43" s="168"/>
      <c r="K43" s="65"/>
      <c r="L43" s="122"/>
      <c r="M43" s="168"/>
      <c r="N43" s="91"/>
      <c r="O43" s="87"/>
      <c r="P43" s="91"/>
      <c r="Q43" s="91"/>
    </row>
    <row r="44" spans="1:17" s="4" customFormat="1" ht="20">
      <c r="A44" s="25" t="s">
        <v>67</v>
      </c>
      <c r="B44" s="65">
        <v>0.99</v>
      </c>
      <c r="C44" s="122"/>
      <c r="D44" s="168" t="s">
        <v>457</v>
      </c>
      <c r="E44" s="65">
        <v>0.92</v>
      </c>
      <c r="F44" s="122"/>
      <c r="G44" s="168" t="s">
        <v>458</v>
      </c>
      <c r="H44" s="65">
        <v>1.04</v>
      </c>
      <c r="I44" s="122"/>
      <c r="J44" s="168" t="s">
        <v>459</v>
      </c>
      <c r="K44" s="65">
        <v>0.99</v>
      </c>
      <c r="L44" s="122"/>
      <c r="M44" s="168" t="s">
        <v>460</v>
      </c>
      <c r="N44" s="91"/>
      <c r="O44" s="87"/>
      <c r="P44" s="91"/>
      <c r="Q44" s="91"/>
    </row>
    <row r="45" spans="1:17" s="4" customFormat="1" ht="20">
      <c r="A45" s="25"/>
      <c r="B45" s="65"/>
      <c r="C45" s="122"/>
      <c r="D45" s="168"/>
      <c r="E45" s="65"/>
      <c r="F45" s="122"/>
      <c r="G45" s="168"/>
      <c r="H45" s="65"/>
      <c r="I45" s="122"/>
      <c r="J45" s="168"/>
      <c r="K45" s="65"/>
      <c r="L45" s="122"/>
      <c r="M45" s="168"/>
      <c r="N45" s="91"/>
      <c r="O45" s="87"/>
      <c r="P45" s="91"/>
      <c r="Q45" s="91"/>
    </row>
    <row r="46" spans="1:17" s="4" customFormat="1" ht="20">
      <c r="A46" s="2" t="s">
        <v>369</v>
      </c>
      <c r="B46" s="65">
        <v>0.77</v>
      </c>
      <c r="C46" s="122" t="s">
        <v>103</v>
      </c>
      <c r="D46" s="168" t="s">
        <v>461</v>
      </c>
      <c r="E46" s="65">
        <v>0.75</v>
      </c>
      <c r="F46" s="122" t="s">
        <v>103</v>
      </c>
      <c r="G46" s="168" t="s">
        <v>462</v>
      </c>
      <c r="H46" s="65">
        <v>0.79</v>
      </c>
      <c r="I46" s="122" t="s">
        <v>103</v>
      </c>
      <c r="J46" s="168" t="s">
        <v>463</v>
      </c>
      <c r="K46" s="69">
        <v>0.8</v>
      </c>
      <c r="L46" s="122" t="s">
        <v>103</v>
      </c>
      <c r="M46" s="168" t="s">
        <v>464</v>
      </c>
      <c r="N46" s="91"/>
      <c r="O46" s="87"/>
      <c r="P46" s="91"/>
      <c r="Q46" s="91"/>
    </row>
    <row r="47" spans="1:17" s="4" customFormat="1" ht="20">
      <c r="A47" s="25"/>
      <c r="B47" s="7"/>
      <c r="C47" s="8"/>
      <c r="D47" s="70"/>
      <c r="E47" s="7"/>
      <c r="F47" s="98"/>
      <c r="G47" s="70"/>
      <c r="H47" s="7"/>
      <c r="I47" s="80"/>
      <c r="K47" s="7"/>
      <c r="L47" s="98"/>
    </row>
    <row r="48" spans="1:17" s="4" customFormat="1">
      <c r="A48" s="109" t="s">
        <v>147</v>
      </c>
      <c r="B48" s="371" t="s">
        <v>467</v>
      </c>
      <c r="C48" s="371"/>
      <c r="D48" s="371"/>
      <c r="E48" s="371" t="s">
        <v>468</v>
      </c>
      <c r="F48" s="371"/>
      <c r="G48" s="371"/>
      <c r="H48" s="364" t="s">
        <v>469</v>
      </c>
      <c r="I48" s="364"/>
      <c r="J48" s="364"/>
      <c r="K48" s="364" t="s">
        <v>470</v>
      </c>
      <c r="L48" s="364"/>
      <c r="M48" s="364"/>
    </row>
    <row r="49" spans="1:13" s="4" customFormat="1">
      <c r="A49" s="109" t="s">
        <v>156</v>
      </c>
      <c r="B49" s="374">
        <v>6.5699999999999995E-2</v>
      </c>
      <c r="C49" s="364"/>
      <c r="D49" s="364"/>
      <c r="E49" s="374">
        <v>7.3300000000000004E-2</v>
      </c>
      <c r="F49" s="364"/>
      <c r="G49" s="364"/>
      <c r="H49" s="364">
        <v>4.9599999999999998E-2</v>
      </c>
      <c r="I49" s="364"/>
      <c r="J49" s="364"/>
      <c r="K49" s="364">
        <v>3.56E-2</v>
      </c>
      <c r="L49" s="364"/>
      <c r="M49" s="364"/>
    </row>
    <row r="50" spans="1:13" s="4" customFormat="1" ht="20">
      <c r="A50" s="3"/>
      <c r="B50" s="7"/>
      <c r="C50" s="39"/>
      <c r="D50" s="70"/>
      <c r="E50" s="41"/>
      <c r="F50" s="80"/>
      <c r="G50" s="47"/>
      <c r="H50" s="41"/>
      <c r="I50" s="80"/>
      <c r="K50" s="41"/>
      <c r="L50" s="80"/>
    </row>
    <row r="51" spans="1:13" s="4" customFormat="1" ht="28" customHeight="1">
      <c r="A51" s="370" t="s">
        <v>466</v>
      </c>
      <c r="B51" s="370"/>
      <c r="C51" s="370"/>
      <c r="D51" s="370"/>
      <c r="E51" s="370"/>
      <c r="F51" s="370"/>
      <c r="G51" s="370"/>
      <c r="H51" s="370"/>
      <c r="I51" s="370"/>
      <c r="J51" s="370"/>
      <c r="K51" s="370"/>
      <c r="L51" s="370"/>
      <c r="M51" s="370"/>
    </row>
    <row r="52" spans="1:13" s="4" customFormat="1" ht="33" customHeight="1">
      <c r="A52" s="369" t="s">
        <v>465</v>
      </c>
      <c r="B52" s="369"/>
      <c r="C52" s="369"/>
      <c r="D52" s="369"/>
      <c r="E52" s="369"/>
      <c r="F52" s="369"/>
      <c r="G52" s="369"/>
      <c r="H52" s="369"/>
      <c r="I52" s="369"/>
      <c r="J52" s="369"/>
      <c r="K52" s="369"/>
      <c r="L52" s="369"/>
      <c r="M52" s="369"/>
    </row>
    <row r="53" spans="1:13" s="4" customFormat="1" ht="20">
      <c r="A53" s="3"/>
      <c r="B53" s="7"/>
      <c r="C53" s="39"/>
      <c r="D53" s="70"/>
      <c r="E53" s="41"/>
      <c r="F53" s="80"/>
      <c r="G53" s="47"/>
      <c r="H53" s="41"/>
      <c r="I53" s="80"/>
      <c r="K53" s="41"/>
      <c r="L53" s="80"/>
    </row>
    <row r="54" spans="1:13" s="4" customFormat="1" ht="20">
      <c r="A54" s="3"/>
      <c r="B54" s="7"/>
      <c r="C54" s="39"/>
      <c r="D54" s="70"/>
      <c r="E54" s="41"/>
      <c r="F54" s="80"/>
      <c r="G54" s="47"/>
      <c r="H54" s="41"/>
      <c r="I54" s="80"/>
      <c r="K54" s="41"/>
      <c r="L54" s="80"/>
    </row>
    <row r="55" spans="1:13" s="4" customFormat="1" ht="20">
      <c r="A55" s="3"/>
      <c r="B55" s="7"/>
      <c r="C55" s="39"/>
      <c r="D55" s="70"/>
      <c r="E55" s="41"/>
      <c r="F55" s="80"/>
      <c r="G55" s="47"/>
      <c r="H55" s="41"/>
      <c r="I55" s="80"/>
      <c r="K55" s="41"/>
      <c r="L55" s="80"/>
    </row>
    <row r="56" spans="1:13" s="4" customFormat="1" ht="20">
      <c r="A56" s="3"/>
      <c r="B56" s="7"/>
      <c r="C56" s="39"/>
      <c r="D56" s="70"/>
      <c r="E56" s="41"/>
      <c r="F56" s="80"/>
      <c r="G56" s="47"/>
      <c r="H56" s="41"/>
      <c r="I56" s="80"/>
      <c r="K56" s="41"/>
      <c r="L56" s="80"/>
    </row>
  </sheetData>
  <sheetProtection algorithmName="SHA-512" hashValue="qd/T0xS6D3j8GJw5zvINTyCwPocYTMh4R5thm/d0xpEUNa/G5y9kN5nHz9CfG5oeeTQ2cMuHu5+BQnqc5yOGyA==" saltValue="5vAjznWM6oDE1uombL5x1Q==" spinCount="100000" sheet="1" objects="1" scenarios="1" selectLockedCells="1" selectUnlockedCells="1"/>
  <mergeCells count="19">
    <mergeCell ref="A1:M2"/>
    <mergeCell ref="B3:D3"/>
    <mergeCell ref="E3:G3"/>
    <mergeCell ref="H3:J3"/>
    <mergeCell ref="K3:M3"/>
    <mergeCell ref="K4:M4"/>
    <mergeCell ref="B48:D48"/>
    <mergeCell ref="E48:G48"/>
    <mergeCell ref="H48:J48"/>
    <mergeCell ref="K48:M48"/>
    <mergeCell ref="B4:D4"/>
    <mergeCell ref="E4:G4"/>
    <mergeCell ref="H4:J4"/>
    <mergeCell ref="A51:M51"/>
    <mergeCell ref="A52:M52"/>
    <mergeCell ref="B49:D49"/>
    <mergeCell ref="E49:G49"/>
    <mergeCell ref="H49:J49"/>
    <mergeCell ref="K49:M49"/>
  </mergeCells>
  <pageMargins left="0.7" right="0.7" top="0.75" bottom="0.75" header="0.3" footer="0.3"/>
  <pageSetup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1ECE1-122A-414D-A704-F09E665AE656}">
  <dimension ref="A1:AI53"/>
  <sheetViews>
    <sheetView showGridLines="0" workbookViewId="0">
      <selection activeCell="F8" sqref="F8"/>
    </sheetView>
  </sheetViews>
  <sheetFormatPr baseColWidth="10" defaultRowHeight="16"/>
  <cols>
    <col min="1" max="1" width="21.33203125" customWidth="1"/>
    <col min="2" max="2" width="9.33203125" style="103" customWidth="1"/>
    <col min="3" max="3" width="2.6640625" style="103" customWidth="1"/>
    <col min="4" max="5" width="6.6640625" style="103" customWidth="1"/>
    <col min="6" max="6" width="6.33203125" style="103" customWidth="1"/>
    <col min="7" max="7" width="8.1640625" style="103" customWidth="1"/>
    <col min="8" max="8" width="2.83203125" style="103" customWidth="1"/>
    <col min="9" max="9" width="8.5" style="103" customWidth="1"/>
    <col min="10" max="10" width="1.83203125" style="103" customWidth="1"/>
    <col min="11" max="11" width="6.1640625" style="103" customWidth="1"/>
    <col min="12" max="12" width="7.33203125" style="103" customWidth="1"/>
    <col min="13" max="13" width="8.1640625" style="103" customWidth="1"/>
    <col min="14" max="14" width="7.6640625" style="103" customWidth="1"/>
    <col min="15" max="15" width="2.83203125" style="103" customWidth="1"/>
    <col min="16" max="16" width="9.1640625" style="103" customWidth="1"/>
    <col min="17" max="17" width="2.33203125" style="103" customWidth="1"/>
    <col min="18" max="18" width="6.5" style="103" customWidth="1"/>
    <col min="19" max="20" width="6.33203125" style="103" customWidth="1"/>
    <col min="21" max="21" width="7.6640625" style="103" customWidth="1"/>
    <col min="22" max="22" width="2.33203125" style="103" customWidth="1"/>
    <col min="23" max="23" width="8.83203125" style="103" customWidth="1"/>
    <col min="24" max="24" width="2.5" style="103" customWidth="1"/>
    <col min="25" max="25" width="6.83203125" style="103" customWidth="1"/>
    <col min="26" max="26" width="7" style="103" customWidth="1"/>
    <col min="27" max="27" width="8.5" style="103" customWidth="1"/>
    <col min="28" max="28" width="8" style="103" customWidth="1"/>
    <col min="29" max="29" width="2.1640625" style="103" customWidth="1"/>
    <col min="30" max="30" width="7.6640625" style="103" customWidth="1"/>
    <col min="31" max="31" width="1.83203125" style="103" customWidth="1"/>
    <col min="32" max="32" width="7" style="103" customWidth="1"/>
    <col min="33" max="33" width="7.83203125" style="103" customWidth="1"/>
    <col min="34" max="34" width="8.5" style="103" customWidth="1"/>
  </cols>
  <sheetData>
    <row r="1" spans="1:35" ht="32" customHeight="1" thickBot="1">
      <c r="A1" s="484" t="s">
        <v>744</v>
      </c>
      <c r="B1" s="484"/>
      <c r="C1" s="484"/>
      <c r="D1" s="484"/>
      <c r="E1" s="484"/>
      <c r="F1" s="484"/>
      <c r="G1" s="484"/>
      <c r="H1" s="484"/>
      <c r="I1" s="484"/>
      <c r="J1" s="484"/>
      <c r="K1" s="484"/>
      <c r="L1" s="484"/>
      <c r="M1" s="484"/>
      <c r="N1" s="484"/>
      <c r="O1" s="484"/>
      <c r="P1" s="484"/>
      <c r="Q1" s="484"/>
      <c r="R1" s="484"/>
      <c r="S1" s="484"/>
      <c r="T1" s="484"/>
      <c r="U1" s="484"/>
      <c r="V1" s="484"/>
      <c r="W1" s="484"/>
      <c r="X1" s="484"/>
      <c r="Y1" s="484"/>
      <c r="Z1" s="484"/>
      <c r="AA1" s="484"/>
      <c r="AB1" s="484"/>
      <c r="AC1" s="484"/>
      <c r="AD1" s="484"/>
      <c r="AE1" s="484"/>
      <c r="AF1" s="484"/>
      <c r="AG1" s="484"/>
      <c r="AH1" s="484"/>
      <c r="AI1" s="101"/>
    </row>
    <row r="2" spans="1:35" ht="35" customHeight="1">
      <c r="A2" s="485" t="s">
        <v>644</v>
      </c>
      <c r="B2" s="485"/>
      <c r="C2" s="485"/>
      <c r="D2" s="485"/>
      <c r="E2" s="485"/>
      <c r="F2" s="485"/>
      <c r="G2" s="485"/>
      <c r="H2" s="485"/>
      <c r="I2" s="485"/>
      <c r="J2" s="485"/>
      <c r="K2" s="485"/>
      <c r="L2" s="485"/>
      <c r="M2" s="485"/>
      <c r="N2" s="485"/>
      <c r="O2" s="485"/>
      <c r="P2" s="485"/>
      <c r="Q2" s="485"/>
      <c r="R2" s="485"/>
      <c r="S2" s="485"/>
      <c r="T2" s="485"/>
      <c r="U2" s="485"/>
      <c r="V2" s="485"/>
      <c r="W2" s="485"/>
      <c r="X2" s="485"/>
      <c r="Y2" s="485"/>
      <c r="Z2" s="485"/>
      <c r="AA2" s="485"/>
      <c r="AB2" s="485"/>
      <c r="AC2" s="485"/>
      <c r="AD2" s="485"/>
      <c r="AE2" s="485"/>
      <c r="AF2" s="485"/>
      <c r="AG2" s="485"/>
      <c r="AH2" s="485"/>
      <c r="AI2" s="101"/>
    </row>
    <row r="3" spans="1:35" ht="24" customHeight="1">
      <c r="A3" s="101"/>
      <c r="B3" s="385" t="s">
        <v>300</v>
      </c>
      <c r="C3" s="385"/>
      <c r="D3" s="385"/>
      <c r="E3" s="385"/>
      <c r="F3" s="385"/>
      <c r="G3" s="385"/>
      <c r="H3" s="106"/>
      <c r="I3" s="385" t="s">
        <v>301</v>
      </c>
      <c r="J3" s="385"/>
      <c r="K3" s="385"/>
      <c r="L3" s="385"/>
      <c r="M3" s="385"/>
      <c r="N3" s="385"/>
      <c r="O3" s="106"/>
      <c r="P3" s="385" t="s">
        <v>299</v>
      </c>
      <c r="Q3" s="385"/>
      <c r="R3" s="385"/>
      <c r="S3" s="385"/>
      <c r="T3" s="385"/>
      <c r="U3" s="385"/>
      <c r="V3" s="106"/>
      <c r="W3" s="385" t="s">
        <v>302</v>
      </c>
      <c r="X3" s="385"/>
      <c r="Y3" s="385"/>
      <c r="Z3" s="385"/>
      <c r="AA3" s="385"/>
      <c r="AB3" s="385"/>
      <c r="AC3" s="106"/>
      <c r="AD3" s="385" t="s">
        <v>298</v>
      </c>
      <c r="AE3" s="385"/>
      <c r="AF3" s="385"/>
      <c r="AG3" s="385"/>
      <c r="AH3" s="385"/>
      <c r="AI3" s="101"/>
    </row>
    <row r="4" spans="1:35" ht="17">
      <c r="A4" s="101"/>
      <c r="B4" s="382" t="s">
        <v>272</v>
      </c>
      <c r="C4" s="382"/>
      <c r="D4" s="258" t="s">
        <v>278</v>
      </c>
      <c r="E4" s="383" t="s">
        <v>273</v>
      </c>
      <c r="F4" s="383"/>
      <c r="G4" s="258" t="s">
        <v>274</v>
      </c>
      <c r="H4" s="259"/>
      <c r="I4" s="382" t="s">
        <v>272</v>
      </c>
      <c r="J4" s="382"/>
      <c r="K4" s="258" t="s">
        <v>278</v>
      </c>
      <c r="L4" s="383" t="s">
        <v>273</v>
      </c>
      <c r="M4" s="383"/>
      <c r="N4" s="258" t="s">
        <v>274</v>
      </c>
      <c r="O4" s="259"/>
      <c r="P4" s="382" t="s">
        <v>272</v>
      </c>
      <c r="Q4" s="382"/>
      <c r="R4" s="258" t="s">
        <v>278</v>
      </c>
      <c r="S4" s="383" t="s">
        <v>275</v>
      </c>
      <c r="T4" s="383"/>
      <c r="U4" s="258" t="s">
        <v>274</v>
      </c>
      <c r="V4" s="259"/>
      <c r="W4" s="382" t="s">
        <v>272</v>
      </c>
      <c r="X4" s="382"/>
      <c r="Y4" s="258" t="s">
        <v>278</v>
      </c>
      <c r="Z4" s="383" t="s">
        <v>273</v>
      </c>
      <c r="AA4" s="383"/>
      <c r="AB4" s="258" t="s">
        <v>274</v>
      </c>
      <c r="AC4" s="259"/>
      <c r="AD4" s="382" t="s">
        <v>272</v>
      </c>
      <c r="AE4" s="382"/>
      <c r="AF4" s="258" t="s">
        <v>278</v>
      </c>
      <c r="AG4" s="383" t="s">
        <v>273</v>
      </c>
      <c r="AH4" s="383"/>
      <c r="AI4" s="101"/>
    </row>
    <row r="5" spans="1:35" ht="19">
      <c r="A5" s="41" t="s">
        <v>73</v>
      </c>
      <c r="B5" s="466">
        <v>30.89649</v>
      </c>
      <c r="C5" s="263"/>
      <c r="D5" s="264">
        <v>106</v>
      </c>
      <c r="E5" s="263">
        <v>21.077069999999999</v>
      </c>
      <c r="F5" s="263">
        <v>40.715910000000001</v>
      </c>
      <c r="G5" s="265">
        <f>B5/$AD5</f>
        <v>2.3167473371250322</v>
      </c>
      <c r="H5" s="263"/>
      <c r="I5" s="466">
        <v>125.6953</v>
      </c>
      <c r="J5" s="263"/>
      <c r="K5" s="264">
        <v>228</v>
      </c>
      <c r="L5" s="263">
        <v>88.661379999999994</v>
      </c>
      <c r="M5" s="263">
        <v>162.72919999999999</v>
      </c>
      <c r="N5" s="265">
        <f>I5/$AD5</f>
        <v>9.4251564357029576</v>
      </c>
      <c r="O5" s="263"/>
      <c r="P5" s="466">
        <v>39.585419999999999</v>
      </c>
      <c r="Q5" s="266" t="s">
        <v>276</v>
      </c>
      <c r="R5" s="264">
        <v>12</v>
      </c>
      <c r="S5" s="263">
        <v>3.8804090000000002</v>
      </c>
      <c r="T5" s="263">
        <v>75.290430000000001</v>
      </c>
      <c r="U5" s="265">
        <f>P5/$AD5</f>
        <v>2.9682794509659836</v>
      </c>
      <c r="V5" s="263"/>
      <c r="W5" s="466">
        <v>108.6508</v>
      </c>
      <c r="X5" s="266" t="s">
        <v>276</v>
      </c>
      <c r="Y5" s="264">
        <v>32</v>
      </c>
      <c r="Z5" s="263">
        <v>11.31733</v>
      </c>
      <c r="AA5" s="263">
        <v>205.98419999999999</v>
      </c>
      <c r="AB5" s="265">
        <f>W5/$AD5</f>
        <v>8.1470889274640736</v>
      </c>
      <c r="AC5" s="263"/>
      <c r="AD5" s="466">
        <v>13.33615</v>
      </c>
      <c r="AE5" s="263"/>
      <c r="AF5" s="267">
        <v>3890</v>
      </c>
      <c r="AG5" s="263">
        <v>12.556179999999999</v>
      </c>
      <c r="AH5" s="263">
        <v>14.11613</v>
      </c>
      <c r="AI5" s="101"/>
    </row>
    <row r="6" spans="1:35" ht="19">
      <c r="A6" s="41" t="s">
        <v>74</v>
      </c>
      <c r="B6" s="466">
        <v>14.60787</v>
      </c>
      <c r="C6" s="263"/>
      <c r="D6" s="264">
        <v>56</v>
      </c>
      <c r="E6" s="263">
        <v>10.03506</v>
      </c>
      <c r="F6" s="263">
        <v>19.180689999999998</v>
      </c>
      <c r="G6" s="265">
        <f>B6/$AD6</f>
        <v>2.046608390300436</v>
      </c>
      <c r="H6" s="263"/>
      <c r="I6" s="466">
        <v>67.743359999999996</v>
      </c>
      <c r="J6" s="263"/>
      <c r="K6" s="264">
        <v>140</v>
      </c>
      <c r="L6" s="263">
        <v>49.460039999999999</v>
      </c>
      <c r="M6" s="263">
        <v>86.026679999999999</v>
      </c>
      <c r="N6" s="265">
        <f>I6/$AD6</f>
        <v>9.4910571468080516</v>
      </c>
      <c r="O6" s="263"/>
      <c r="P6" s="466">
        <v>16.545529999999999</v>
      </c>
      <c r="Q6" s="268"/>
      <c r="R6" s="264">
        <v>7</v>
      </c>
      <c r="S6" s="263">
        <v>4.5537070000000002</v>
      </c>
      <c r="T6" s="263">
        <v>28.53736</v>
      </c>
      <c r="U6" s="265">
        <f>P6/$AD6</f>
        <v>2.3180806318763496</v>
      </c>
      <c r="V6" s="263"/>
      <c r="W6" s="466">
        <v>88.424270000000007</v>
      </c>
      <c r="X6" s="269" t="s">
        <v>276</v>
      </c>
      <c r="Y6" s="264">
        <v>23</v>
      </c>
      <c r="Z6" s="263">
        <v>-7.2644799999999998</v>
      </c>
      <c r="AA6" s="263">
        <v>184.113</v>
      </c>
      <c r="AB6" s="265">
        <f>W6/$AD6</f>
        <v>12.388517483260129</v>
      </c>
      <c r="AC6" s="263"/>
      <c r="AD6" s="466">
        <v>7.1375989999999998</v>
      </c>
      <c r="AE6" s="263"/>
      <c r="AF6" s="267">
        <v>2017</v>
      </c>
      <c r="AG6" s="263">
        <v>6.5951959999999996</v>
      </c>
      <c r="AH6" s="263">
        <v>7.680002</v>
      </c>
      <c r="AI6" s="101"/>
    </row>
    <row r="7" spans="1:35" ht="19">
      <c r="A7" s="41" t="s">
        <v>75</v>
      </c>
      <c r="B7" s="466">
        <v>16.288620000000002</v>
      </c>
      <c r="C7" s="263"/>
      <c r="D7" s="264">
        <v>50</v>
      </c>
      <c r="E7" s="263">
        <v>8.4004659999999998</v>
      </c>
      <c r="F7" s="263">
        <v>24.176770000000001</v>
      </c>
      <c r="G7" s="265">
        <f>B7/$AD7</f>
        <v>2.6278104950962744</v>
      </c>
      <c r="H7" s="263"/>
      <c r="I7" s="466">
        <v>57.951920000000001</v>
      </c>
      <c r="J7" s="268"/>
      <c r="K7" s="264">
        <v>88</v>
      </c>
      <c r="L7" s="263">
        <v>25.707470000000001</v>
      </c>
      <c r="M7" s="263">
        <v>90.196380000000005</v>
      </c>
      <c r="N7" s="265">
        <f>I7/$AD7</f>
        <v>9.3492673772842423</v>
      </c>
      <c r="O7" s="263"/>
      <c r="P7" s="466">
        <v>23.03989</v>
      </c>
      <c r="Q7" s="269" t="s">
        <v>276</v>
      </c>
      <c r="R7" s="264">
        <v>5</v>
      </c>
      <c r="S7" s="263">
        <v>-3.9144160000000001</v>
      </c>
      <c r="T7" s="263">
        <v>49.994190000000003</v>
      </c>
      <c r="U7" s="265">
        <f>P7/$AD7</f>
        <v>3.7169793848627872</v>
      </c>
      <c r="V7" s="263"/>
      <c r="W7" s="466">
        <v>20.226479999999999</v>
      </c>
      <c r="X7" s="269" t="s">
        <v>276</v>
      </c>
      <c r="Y7" s="264">
        <v>9</v>
      </c>
      <c r="Z7" s="263">
        <v>2.9000970000000001</v>
      </c>
      <c r="AA7" s="263">
        <v>37.552869999999999</v>
      </c>
      <c r="AB7" s="265">
        <f>W7/$AD7</f>
        <v>3.263097575046559</v>
      </c>
      <c r="AC7" s="263"/>
      <c r="AD7" s="466">
        <v>6.1985520000000003</v>
      </c>
      <c r="AE7" s="263"/>
      <c r="AF7" s="267">
        <v>1873</v>
      </c>
      <c r="AG7" s="263">
        <v>5.6533530000000001</v>
      </c>
      <c r="AH7" s="263">
        <v>6.7437509999999996</v>
      </c>
      <c r="AI7" s="101"/>
    </row>
    <row r="8" spans="1:35" ht="19">
      <c r="A8" s="41" t="s">
        <v>76</v>
      </c>
      <c r="B8" s="466">
        <v>18.21857</v>
      </c>
      <c r="C8" s="268"/>
      <c r="D8" s="264">
        <v>53</v>
      </c>
      <c r="E8" s="263">
        <v>4.2528309999999996</v>
      </c>
      <c r="F8" s="263">
        <v>32.184310000000004</v>
      </c>
      <c r="G8" s="265">
        <f>B8/$AD8</f>
        <v>2.6107020244416428</v>
      </c>
      <c r="H8" s="263"/>
      <c r="I8" s="466">
        <v>38.062559999999998</v>
      </c>
      <c r="J8" s="268"/>
      <c r="K8" s="264">
        <v>69</v>
      </c>
      <c r="L8" s="263">
        <v>7.1675529999999998</v>
      </c>
      <c r="M8" s="263">
        <v>68.957560000000001</v>
      </c>
      <c r="N8" s="265">
        <f>I8/$AD8</f>
        <v>5.454325034699842</v>
      </c>
      <c r="O8" s="263"/>
      <c r="P8" s="466">
        <v>28.863700000000001</v>
      </c>
      <c r="Q8" s="268"/>
      <c r="R8" s="264">
        <v>9</v>
      </c>
      <c r="S8" s="263">
        <v>7.819121</v>
      </c>
      <c r="T8" s="263">
        <v>49.908279999999998</v>
      </c>
      <c r="U8" s="265">
        <f>P8/$AD8</f>
        <v>4.1361380186741465</v>
      </c>
      <c r="V8" s="263"/>
      <c r="W8" s="466">
        <v>12.968920000000001</v>
      </c>
      <c r="X8" s="268"/>
      <c r="Y8" s="264">
        <v>12</v>
      </c>
      <c r="Z8" s="263">
        <v>2.5349059999999999</v>
      </c>
      <c r="AA8" s="263">
        <v>23.402940000000001</v>
      </c>
      <c r="AB8" s="265">
        <f>W8/$AD8</f>
        <v>1.8584326705565648</v>
      </c>
      <c r="AC8" s="263"/>
      <c r="AD8" s="466">
        <v>6.9784179999999996</v>
      </c>
      <c r="AE8" s="263"/>
      <c r="AF8" s="267">
        <v>2088</v>
      </c>
      <c r="AG8" s="263">
        <v>6.2968549999999999</v>
      </c>
      <c r="AH8" s="263">
        <v>7.6599810000000002</v>
      </c>
      <c r="AI8" s="101"/>
    </row>
    <row r="9" spans="1:35" ht="46" customHeight="1">
      <c r="A9" s="485" t="s">
        <v>645</v>
      </c>
      <c r="B9" s="485"/>
      <c r="C9" s="485"/>
      <c r="D9" s="485"/>
      <c r="E9" s="485"/>
      <c r="F9" s="485"/>
      <c r="G9" s="485"/>
      <c r="H9" s="485"/>
      <c r="I9" s="485"/>
      <c r="J9" s="485"/>
      <c r="K9" s="485"/>
      <c r="L9" s="485"/>
      <c r="M9" s="485"/>
      <c r="N9" s="485"/>
      <c r="O9" s="485"/>
      <c r="P9" s="485"/>
      <c r="Q9" s="485"/>
      <c r="R9" s="485"/>
      <c r="S9" s="485"/>
      <c r="T9" s="485"/>
      <c r="U9" s="485"/>
      <c r="V9" s="485"/>
      <c r="W9" s="485"/>
      <c r="X9" s="485"/>
      <c r="Y9" s="485"/>
      <c r="Z9" s="485"/>
      <c r="AA9" s="485"/>
      <c r="AB9" s="485"/>
      <c r="AC9" s="485"/>
      <c r="AD9" s="485"/>
      <c r="AE9" s="485"/>
      <c r="AF9" s="485"/>
      <c r="AG9" s="485"/>
      <c r="AH9" s="485"/>
      <c r="AI9" s="101"/>
    </row>
    <row r="10" spans="1:35" ht="23" customHeight="1">
      <c r="A10" s="101"/>
      <c r="B10" s="385" t="s">
        <v>623</v>
      </c>
      <c r="C10" s="385"/>
      <c r="D10" s="385"/>
      <c r="E10" s="385"/>
      <c r="F10" s="385"/>
      <c r="G10" s="385"/>
      <c r="H10" s="106"/>
      <c r="I10" s="385" t="s">
        <v>624</v>
      </c>
      <c r="J10" s="385"/>
      <c r="K10" s="385"/>
      <c r="L10" s="385"/>
      <c r="M10" s="385"/>
      <c r="N10" s="385"/>
      <c r="O10" s="106"/>
      <c r="P10" s="385" t="s">
        <v>622</v>
      </c>
      <c r="Q10" s="385"/>
      <c r="R10" s="385"/>
      <c r="S10" s="385"/>
      <c r="T10" s="385"/>
      <c r="U10" s="385"/>
      <c r="V10" s="106"/>
      <c r="W10" s="385" t="s">
        <v>625</v>
      </c>
      <c r="X10" s="385"/>
      <c r="Y10" s="385"/>
      <c r="Z10" s="385"/>
      <c r="AA10" s="385"/>
      <c r="AB10" s="385"/>
      <c r="AC10" s="106"/>
      <c r="AD10" s="385" t="s">
        <v>621</v>
      </c>
      <c r="AE10" s="385"/>
      <c r="AF10" s="385"/>
      <c r="AG10" s="385"/>
      <c r="AH10" s="385"/>
      <c r="AI10" s="101"/>
    </row>
    <row r="11" spans="1:35" ht="17">
      <c r="A11" s="101"/>
      <c r="B11" s="382" t="s">
        <v>272</v>
      </c>
      <c r="C11" s="382"/>
      <c r="D11" s="258" t="s">
        <v>278</v>
      </c>
      <c r="E11" s="383" t="s">
        <v>273</v>
      </c>
      <c r="F11" s="383"/>
      <c r="G11" s="258" t="s">
        <v>274</v>
      </c>
      <c r="H11" s="259"/>
      <c r="I11" s="382" t="s">
        <v>272</v>
      </c>
      <c r="J11" s="382"/>
      <c r="K11" s="258" t="s">
        <v>278</v>
      </c>
      <c r="L11" s="383" t="s">
        <v>273</v>
      </c>
      <c r="M11" s="383"/>
      <c r="N11" s="258" t="s">
        <v>274</v>
      </c>
      <c r="O11" s="259"/>
      <c r="P11" s="382" t="s">
        <v>272</v>
      </c>
      <c r="Q11" s="382"/>
      <c r="R11" s="258" t="s">
        <v>278</v>
      </c>
      <c r="S11" s="383" t="s">
        <v>275</v>
      </c>
      <c r="T11" s="383"/>
      <c r="U11" s="258" t="s">
        <v>274</v>
      </c>
      <c r="V11" s="259"/>
      <c r="W11" s="382" t="s">
        <v>272</v>
      </c>
      <c r="X11" s="382"/>
      <c r="Y11" s="258" t="s">
        <v>278</v>
      </c>
      <c r="Z11" s="383" t="s">
        <v>273</v>
      </c>
      <c r="AA11" s="383"/>
      <c r="AB11" s="258" t="s">
        <v>274</v>
      </c>
      <c r="AC11" s="259"/>
      <c r="AD11" s="382" t="s">
        <v>272</v>
      </c>
      <c r="AE11" s="382"/>
      <c r="AF11" s="258" t="s">
        <v>278</v>
      </c>
      <c r="AG11" s="381" t="s">
        <v>273</v>
      </c>
      <c r="AH11" s="381"/>
      <c r="AI11" s="101"/>
    </row>
    <row r="12" spans="1:35" ht="19">
      <c r="A12" s="41" t="s">
        <v>73</v>
      </c>
      <c r="B12" s="467">
        <v>30.731719999999999</v>
      </c>
      <c r="C12" s="263"/>
      <c r="D12" s="264">
        <v>106</v>
      </c>
      <c r="E12" s="270">
        <v>20.946169999999999</v>
      </c>
      <c r="F12" s="270">
        <v>40.517270000000003</v>
      </c>
      <c r="G12" s="265">
        <f>B12/$AD12</f>
        <v>2.3224705532052532</v>
      </c>
      <c r="H12" s="263"/>
      <c r="I12" s="467">
        <v>125.00879999999999</v>
      </c>
      <c r="J12" s="263"/>
      <c r="K12" s="264">
        <v>228</v>
      </c>
      <c r="L12" s="270">
        <v>88.168260000000004</v>
      </c>
      <c r="M12" s="270">
        <v>161.8494</v>
      </c>
      <c r="N12" s="265">
        <f>I12/$AD12</f>
        <v>9.4472179523803028</v>
      </c>
      <c r="O12" s="263"/>
      <c r="P12" s="467">
        <v>39.768079999999998</v>
      </c>
      <c r="Q12" s="266" t="s">
        <v>276</v>
      </c>
      <c r="R12" s="264">
        <v>13</v>
      </c>
      <c r="S12" s="270">
        <v>4.7588480000000004</v>
      </c>
      <c r="T12" s="270">
        <v>74.777299999999997</v>
      </c>
      <c r="U12" s="265">
        <f>P12/$AD12</f>
        <v>3.0053701764011502</v>
      </c>
      <c r="V12" s="263"/>
      <c r="W12" s="467">
        <v>106.8891</v>
      </c>
      <c r="X12" s="266" t="s">
        <v>276</v>
      </c>
      <c r="Y12" s="264">
        <v>32</v>
      </c>
      <c r="Z12" s="270">
        <v>11.13748</v>
      </c>
      <c r="AA12" s="270">
        <v>202.64070000000001</v>
      </c>
      <c r="AB12" s="265">
        <f>W12/$AD12</f>
        <v>8.0778683135409146</v>
      </c>
      <c r="AC12" s="263"/>
      <c r="AD12" s="466">
        <v>13.232340000000001</v>
      </c>
      <c r="AE12" s="263"/>
      <c r="AF12" s="267">
        <v>3904</v>
      </c>
      <c r="AG12" s="270">
        <v>12.465</v>
      </c>
      <c r="AH12" s="270">
        <v>13.99967</v>
      </c>
      <c r="AI12" s="101"/>
    </row>
    <row r="13" spans="1:35" ht="19">
      <c r="A13" s="41" t="s">
        <v>74</v>
      </c>
      <c r="B13" s="467">
        <v>14.52997</v>
      </c>
      <c r="C13" s="263"/>
      <c r="D13" s="264">
        <v>56</v>
      </c>
      <c r="E13" s="270">
        <v>9.9808730000000008</v>
      </c>
      <c r="F13" s="270">
        <v>19.079070000000002</v>
      </c>
      <c r="G13" s="265">
        <f>B13/$AD13</f>
        <v>2.0502332162736647</v>
      </c>
      <c r="H13" s="263"/>
      <c r="I13" s="467">
        <v>67.373410000000007</v>
      </c>
      <c r="J13" s="263"/>
      <c r="K13" s="264">
        <v>140</v>
      </c>
      <c r="L13" s="270">
        <v>49.179029999999997</v>
      </c>
      <c r="M13" s="270">
        <v>85.567779999999999</v>
      </c>
      <c r="N13" s="265">
        <f>I13/$AD13</f>
        <v>9.5066406245590507</v>
      </c>
      <c r="O13" s="263"/>
      <c r="P13" s="467">
        <v>16.208210000000001</v>
      </c>
      <c r="Q13" s="268"/>
      <c r="R13" s="264">
        <v>7</v>
      </c>
      <c r="S13" s="270">
        <v>4.4681220000000001</v>
      </c>
      <c r="T13" s="270">
        <v>27.94829</v>
      </c>
      <c r="U13" s="265">
        <f>P13/$AD13</f>
        <v>2.2870391692714418</v>
      </c>
      <c r="V13" s="263"/>
      <c r="W13" s="467">
        <v>86.990549999999999</v>
      </c>
      <c r="X13" s="266" t="s">
        <v>276</v>
      </c>
      <c r="Y13" s="264">
        <v>23</v>
      </c>
      <c r="Z13" s="270">
        <v>-7.1459460000000004</v>
      </c>
      <c r="AA13" s="270">
        <v>181.12700000000001</v>
      </c>
      <c r="AB13" s="265">
        <f>W13/$AD13</f>
        <v>12.274692591375965</v>
      </c>
      <c r="AC13" s="263"/>
      <c r="AD13" s="466">
        <v>7.0869840000000002</v>
      </c>
      <c r="AE13" s="263"/>
      <c r="AF13" s="267">
        <v>2026</v>
      </c>
      <c r="AG13" s="270">
        <v>6.5479209999999997</v>
      </c>
      <c r="AH13" s="270">
        <v>7.6260479999999999</v>
      </c>
      <c r="AI13" s="101"/>
    </row>
    <row r="14" spans="1:35" ht="19">
      <c r="A14" s="41" t="s">
        <v>75</v>
      </c>
      <c r="B14" s="467">
        <v>16.201750000000001</v>
      </c>
      <c r="C14" s="263"/>
      <c r="D14" s="264">
        <v>50</v>
      </c>
      <c r="E14" s="270">
        <v>8.3439569999999996</v>
      </c>
      <c r="F14" s="270">
        <v>24.059539999999998</v>
      </c>
      <c r="G14" s="265">
        <f>B14/$AD14</f>
        <v>2.6364225722391259</v>
      </c>
      <c r="H14" s="263"/>
      <c r="I14" s="467">
        <v>57.635440000000003</v>
      </c>
      <c r="J14" s="268"/>
      <c r="K14" s="264">
        <v>88</v>
      </c>
      <c r="L14" s="270">
        <v>25.567630000000001</v>
      </c>
      <c r="M14" s="270">
        <v>89.703249999999997</v>
      </c>
      <c r="N14" s="265">
        <f>I14/$AD14</f>
        <v>9.3787013734277966</v>
      </c>
      <c r="O14" s="263"/>
      <c r="P14" s="467">
        <v>23.55987</v>
      </c>
      <c r="Q14" s="266" t="s">
        <v>276</v>
      </c>
      <c r="R14" s="264">
        <v>6</v>
      </c>
      <c r="S14" s="270">
        <v>-2.8907750000000001</v>
      </c>
      <c r="T14" s="270">
        <v>50.010509999999996</v>
      </c>
      <c r="U14" s="265">
        <f>P14/$AD14</f>
        <v>3.8337693809014093</v>
      </c>
      <c r="V14" s="263"/>
      <c r="W14" s="467">
        <v>19.898530000000001</v>
      </c>
      <c r="X14" s="266" t="s">
        <v>276</v>
      </c>
      <c r="Y14" s="264">
        <v>9</v>
      </c>
      <c r="Z14" s="270">
        <v>2.8559549999999998</v>
      </c>
      <c r="AA14" s="270">
        <v>36.941110000000002</v>
      </c>
      <c r="AB14" s="265">
        <f>W14/$AD14</f>
        <v>3.2379794556993788</v>
      </c>
      <c r="AC14" s="263"/>
      <c r="AD14" s="466">
        <v>6.1453540000000002</v>
      </c>
      <c r="AE14" s="263"/>
      <c r="AF14" s="267">
        <v>1878</v>
      </c>
      <c r="AG14" s="270">
        <v>5.6079829999999999</v>
      </c>
      <c r="AH14" s="270">
        <v>6.6827249999999996</v>
      </c>
      <c r="AI14" s="101"/>
    </row>
    <row r="15" spans="1:35" ht="19">
      <c r="A15" s="41" t="s">
        <v>76</v>
      </c>
      <c r="B15" s="467">
        <v>18.121410000000001</v>
      </c>
      <c r="C15" s="268"/>
      <c r="D15" s="264">
        <v>53</v>
      </c>
      <c r="E15" s="270">
        <v>4.228758</v>
      </c>
      <c r="F15" s="270">
        <v>32.014060000000001</v>
      </c>
      <c r="G15" s="265">
        <f>B15/$AD15</f>
        <v>2.6189960718115626</v>
      </c>
      <c r="H15" s="263"/>
      <c r="I15" s="467">
        <v>37.854689999999998</v>
      </c>
      <c r="J15" s="268"/>
      <c r="K15" s="264">
        <v>69</v>
      </c>
      <c r="L15" s="270">
        <v>7.1288369999999999</v>
      </c>
      <c r="M15" s="270">
        <v>68.580550000000002</v>
      </c>
      <c r="N15" s="265">
        <f>I15/$AD15</f>
        <v>5.4709475923586757</v>
      </c>
      <c r="O15" s="263"/>
      <c r="P15" s="467">
        <v>28.275230000000001</v>
      </c>
      <c r="Q15" s="268"/>
      <c r="R15" s="264">
        <v>9</v>
      </c>
      <c r="S15" s="270">
        <v>7.6539330000000003</v>
      </c>
      <c r="T15" s="270">
        <v>48.896529999999998</v>
      </c>
      <c r="U15" s="265">
        <f>P15/$AD15</f>
        <v>4.0864765103581036</v>
      </c>
      <c r="V15" s="263"/>
      <c r="W15" s="467">
        <v>12.75864</v>
      </c>
      <c r="X15" s="268"/>
      <c r="Y15" s="264">
        <v>12</v>
      </c>
      <c r="Z15" s="270">
        <v>2.493849</v>
      </c>
      <c r="AA15" s="270">
        <v>23.023430000000001</v>
      </c>
      <c r="AB15" s="265">
        <f>W15/$AD15</f>
        <v>1.8439419472137033</v>
      </c>
      <c r="AC15" s="263"/>
      <c r="AD15" s="466">
        <v>6.9192200000000001</v>
      </c>
      <c r="AE15" s="263"/>
      <c r="AF15" s="267">
        <v>2094</v>
      </c>
      <c r="AG15" s="270">
        <v>6.2449479999999999</v>
      </c>
      <c r="AH15" s="270">
        <v>7.5934920000000004</v>
      </c>
      <c r="AI15" s="101"/>
    </row>
    <row r="16" spans="1:35" ht="43" customHeight="1">
      <c r="A16" s="486" t="s">
        <v>646</v>
      </c>
      <c r="B16" s="486"/>
      <c r="C16" s="486"/>
      <c r="D16" s="486"/>
      <c r="E16" s="486"/>
      <c r="F16" s="486"/>
      <c r="G16" s="486"/>
      <c r="H16" s="486"/>
      <c r="I16" s="486"/>
      <c r="J16" s="486"/>
      <c r="K16" s="486"/>
      <c r="L16" s="486"/>
      <c r="M16" s="486"/>
      <c r="N16" s="486"/>
      <c r="O16" s="486"/>
      <c r="P16" s="486"/>
      <c r="Q16" s="486"/>
      <c r="R16" s="486"/>
      <c r="S16" s="486"/>
      <c r="T16" s="486"/>
      <c r="U16" s="486"/>
      <c r="V16" s="486"/>
      <c r="W16" s="486"/>
      <c r="X16" s="486"/>
      <c r="Y16" s="486"/>
      <c r="Z16" s="486"/>
      <c r="AA16" s="486"/>
      <c r="AB16" s="486"/>
      <c r="AC16" s="486"/>
      <c r="AD16" s="486"/>
      <c r="AE16" s="486"/>
      <c r="AF16" s="486"/>
      <c r="AG16" s="486"/>
      <c r="AH16" s="486"/>
      <c r="AI16" s="101"/>
    </row>
    <row r="17" spans="1:35" ht="25" customHeight="1">
      <c r="A17" s="276"/>
      <c r="B17" s="352" t="s">
        <v>623</v>
      </c>
      <c r="C17" s="352"/>
      <c r="D17" s="352"/>
      <c r="E17" s="352"/>
      <c r="F17" s="352"/>
      <c r="G17" s="352"/>
      <c r="H17" s="260"/>
      <c r="I17" s="352" t="s">
        <v>624</v>
      </c>
      <c r="J17" s="352"/>
      <c r="K17" s="352"/>
      <c r="L17" s="352"/>
      <c r="M17" s="352"/>
      <c r="N17" s="352"/>
      <c r="O17" s="260"/>
      <c r="P17" s="352" t="s">
        <v>622</v>
      </c>
      <c r="Q17" s="352"/>
      <c r="R17" s="352"/>
      <c r="S17" s="352"/>
      <c r="T17" s="352"/>
      <c r="U17" s="352"/>
      <c r="V17" s="260"/>
      <c r="W17" s="352" t="s">
        <v>625</v>
      </c>
      <c r="X17" s="352"/>
      <c r="Y17" s="352"/>
      <c r="Z17" s="352"/>
      <c r="AA17" s="352"/>
      <c r="AB17" s="352"/>
      <c r="AC17" s="260"/>
      <c r="AD17" s="352" t="s">
        <v>621</v>
      </c>
      <c r="AE17" s="352"/>
      <c r="AF17" s="352"/>
      <c r="AG17" s="352"/>
      <c r="AH17" s="352"/>
      <c r="AI17" s="101"/>
    </row>
    <row r="18" spans="1:35" ht="17">
      <c r="A18" s="276"/>
      <c r="B18" s="378" t="s">
        <v>272</v>
      </c>
      <c r="C18" s="378"/>
      <c r="D18" s="258" t="s">
        <v>278</v>
      </c>
      <c r="E18" s="380" t="s">
        <v>273</v>
      </c>
      <c r="F18" s="380"/>
      <c r="G18" s="216" t="s">
        <v>274</v>
      </c>
      <c r="H18" s="261"/>
      <c r="I18" s="378" t="s">
        <v>272</v>
      </c>
      <c r="J18" s="378"/>
      <c r="K18" s="258" t="s">
        <v>278</v>
      </c>
      <c r="L18" s="380" t="s">
        <v>273</v>
      </c>
      <c r="M18" s="380"/>
      <c r="N18" s="216" t="s">
        <v>274</v>
      </c>
      <c r="O18" s="261"/>
      <c r="P18" s="378" t="s">
        <v>272</v>
      </c>
      <c r="Q18" s="378"/>
      <c r="R18" s="258" t="s">
        <v>278</v>
      </c>
      <c r="S18" s="380" t="s">
        <v>275</v>
      </c>
      <c r="T18" s="380"/>
      <c r="U18" s="216" t="s">
        <v>274</v>
      </c>
      <c r="V18" s="261"/>
      <c r="W18" s="378" t="s">
        <v>272</v>
      </c>
      <c r="X18" s="378"/>
      <c r="Y18" s="258" t="s">
        <v>278</v>
      </c>
      <c r="Z18" s="380" t="s">
        <v>273</v>
      </c>
      <c r="AA18" s="380"/>
      <c r="AB18" s="216" t="s">
        <v>274</v>
      </c>
      <c r="AC18" s="261"/>
      <c r="AD18" s="378" t="s">
        <v>272</v>
      </c>
      <c r="AE18" s="378"/>
      <c r="AF18" s="258" t="s">
        <v>278</v>
      </c>
      <c r="AG18" s="379" t="s">
        <v>273</v>
      </c>
      <c r="AH18" s="379"/>
      <c r="AI18" s="101"/>
    </row>
    <row r="19" spans="1:35" ht="19">
      <c r="A19" s="158" t="s">
        <v>73</v>
      </c>
      <c r="B19" s="468">
        <v>30.731715156636859</v>
      </c>
      <c r="C19" s="271"/>
      <c r="D19" s="264">
        <v>106</v>
      </c>
      <c r="E19" s="271">
        <v>22.150624940780325</v>
      </c>
      <c r="F19" s="271">
        <v>39.312805372493393</v>
      </c>
      <c r="G19" s="272">
        <f>B19/$AD19</f>
        <v>2.3232851563113135</v>
      </c>
      <c r="H19" s="271"/>
      <c r="I19" s="468">
        <v>125.00883939164866</v>
      </c>
      <c r="J19" s="271"/>
      <c r="K19" s="264">
        <v>228</v>
      </c>
      <c r="L19" s="275">
        <v>100.50719822175732</v>
      </c>
      <c r="M19" s="271">
        <v>149.51048056154002</v>
      </c>
      <c r="N19" s="272">
        <f>I19/$AD19</f>
        <v>9.45053601746665</v>
      </c>
      <c r="O19" s="271"/>
      <c r="P19" s="468">
        <v>39.768072134823178</v>
      </c>
      <c r="Q19" s="273"/>
      <c r="R19" s="264">
        <v>13</v>
      </c>
      <c r="S19" s="271">
        <v>11.510713013666678</v>
      </c>
      <c r="T19" s="271">
        <v>68.025431255979683</v>
      </c>
      <c r="U19" s="272">
        <f>P19/$AD19</f>
        <v>3.0064241847562174</v>
      </c>
      <c r="V19" s="271"/>
      <c r="W19" s="468">
        <v>106.88905517006074</v>
      </c>
      <c r="X19" s="273"/>
      <c r="Y19" s="264">
        <v>32</v>
      </c>
      <c r="Z19" s="271">
        <v>68.557280581314586</v>
      </c>
      <c r="AA19" s="271">
        <v>145.2208297588069</v>
      </c>
      <c r="AB19" s="272">
        <v>8.0806994983198237</v>
      </c>
      <c r="AC19" s="271"/>
      <c r="AD19" s="469">
        <v>13.227698318974193</v>
      </c>
      <c r="AE19" s="271"/>
      <c r="AF19" s="267">
        <v>3904</v>
      </c>
      <c r="AG19" s="271">
        <v>12.000100651437657</v>
      </c>
      <c r="AH19" s="271">
        <v>14.455295986510729</v>
      </c>
      <c r="AI19" s="101"/>
    </row>
    <row r="20" spans="1:35" ht="19">
      <c r="A20" s="158" t="s">
        <v>74</v>
      </c>
      <c r="B20" s="468">
        <v>14.529976455513742</v>
      </c>
      <c r="C20" s="271"/>
      <c r="D20" s="264">
        <v>56</v>
      </c>
      <c r="E20" s="271">
        <v>9.3079710046627895</v>
      </c>
      <c r="F20" s="271">
        <v>19.751981906364694</v>
      </c>
      <c r="G20" s="272">
        <f>B20/$AD20</f>
        <v>2.0514299076429183</v>
      </c>
      <c r="H20" s="271"/>
      <c r="I20" s="468">
        <v>67.37341563649403</v>
      </c>
      <c r="J20" s="271"/>
      <c r="K20" s="264">
        <v>140</v>
      </c>
      <c r="L20" s="271">
        <v>50.872452732770924</v>
      </c>
      <c r="M20" s="271">
        <v>83.874378540217137</v>
      </c>
      <c r="N20" s="272">
        <f>I20/$AD20</f>
        <v>9.5121860823327857</v>
      </c>
      <c r="O20" s="271"/>
      <c r="P20" s="468">
        <v>16.208214387879035</v>
      </c>
      <c r="Q20" s="269" t="s">
        <v>276</v>
      </c>
      <c r="R20" s="264">
        <v>7</v>
      </c>
      <c r="S20" s="271">
        <v>-0.38645578276847597</v>
      </c>
      <c r="T20" s="271">
        <v>32.802884558526543</v>
      </c>
      <c r="U20" s="272">
        <f>P20/$AD20</f>
        <v>2.2883736836452893</v>
      </c>
      <c r="V20" s="271"/>
      <c r="W20" s="468">
        <v>86.990518367896755</v>
      </c>
      <c r="X20" s="273"/>
      <c r="Y20" s="264">
        <v>23</v>
      </c>
      <c r="Z20" s="271">
        <v>54.434405293791265</v>
      </c>
      <c r="AA20" s="271">
        <v>119.54663144200225</v>
      </c>
      <c r="AB20" s="272">
        <v>12.281847228564853</v>
      </c>
      <c r="AC20" s="271"/>
      <c r="AD20" s="469">
        <v>7.0828529901899531</v>
      </c>
      <c r="AE20" s="271"/>
      <c r="AF20" s="267">
        <v>2026</v>
      </c>
      <c r="AG20" s="271">
        <v>6.3266247913450098</v>
      </c>
      <c r="AH20" s="271">
        <v>7.8390811890348964</v>
      </c>
      <c r="AI20" s="101"/>
    </row>
    <row r="21" spans="1:35" ht="19">
      <c r="A21" s="41" t="s">
        <v>75</v>
      </c>
      <c r="B21" s="467">
        <v>16.201751365508901</v>
      </c>
      <c r="C21" s="263"/>
      <c r="D21" s="264">
        <v>50</v>
      </c>
      <c r="E21" s="263">
        <v>10.30362072625034</v>
      </c>
      <c r="F21" s="263">
        <v>22.099882004767462</v>
      </c>
      <c r="G21" s="265">
        <f>B21/$AD21</f>
        <v>2.6366410379143619</v>
      </c>
      <c r="H21" s="263"/>
      <c r="I21" s="467">
        <v>57.635448902783793</v>
      </c>
      <c r="J21" s="268"/>
      <c r="K21" s="264">
        <v>88</v>
      </c>
      <c r="L21" s="263">
        <v>41.613861924614369</v>
      </c>
      <c r="M21" s="263">
        <v>73.657035880953217</v>
      </c>
      <c r="N21" s="265">
        <f>I21/$AD21</f>
        <v>9.3794791925522674</v>
      </c>
      <c r="O21" s="263"/>
      <c r="P21" s="467">
        <v>23.559873839501329</v>
      </c>
      <c r="Q21" s="269" t="s">
        <v>276</v>
      </c>
      <c r="R21" s="264">
        <v>6</v>
      </c>
      <c r="S21" s="263">
        <v>2.1204381560391319</v>
      </c>
      <c r="T21" s="263">
        <v>44.999309522963529</v>
      </c>
      <c r="U21" s="265">
        <f>P21/$AD21</f>
        <v>3.8340873657372678</v>
      </c>
      <c r="V21" s="263"/>
      <c r="W21" s="467">
        <v>19.89852696950598</v>
      </c>
      <c r="X21" s="266"/>
      <c r="Y21" s="264">
        <v>9</v>
      </c>
      <c r="Z21" s="263">
        <v>4.1920303938780208</v>
      </c>
      <c r="AA21" s="263">
        <v>35.605023545133939</v>
      </c>
      <c r="AB21" s="265">
        <v>3.2382470029465988</v>
      </c>
      <c r="AC21" s="263"/>
      <c r="AD21" s="466">
        <v>6.1448453287842417</v>
      </c>
      <c r="AE21" s="263"/>
      <c r="AF21" s="267">
        <v>1878</v>
      </c>
      <c r="AG21" s="263">
        <v>5.4173461423646287</v>
      </c>
      <c r="AH21" s="263">
        <v>6.8723445152038547</v>
      </c>
      <c r="AI21" s="101"/>
    </row>
    <row r="22" spans="1:35" ht="19">
      <c r="A22" s="41" t="s">
        <v>76</v>
      </c>
      <c r="B22" s="467">
        <v>18.121406298482832</v>
      </c>
      <c r="C22" s="268"/>
      <c r="D22" s="264">
        <v>53</v>
      </c>
      <c r="E22" s="263">
        <v>11.898302731896436</v>
      </c>
      <c r="F22" s="263">
        <v>24.344509865069227</v>
      </c>
      <c r="G22" s="265">
        <f>B22/$AD22</f>
        <v>2.6194557786070463</v>
      </c>
      <c r="H22" s="263"/>
      <c r="I22" s="467">
        <v>37.854701022351712</v>
      </c>
      <c r="J22" s="268"/>
      <c r="K22" s="264">
        <v>69</v>
      </c>
      <c r="L22" s="263">
        <v>25.378052274332241</v>
      </c>
      <c r="M22" s="263">
        <v>50.331349770371183</v>
      </c>
      <c r="N22" s="265">
        <f>I22/$AD22</f>
        <v>5.4719106071112735</v>
      </c>
      <c r="O22" s="263"/>
      <c r="P22" s="467">
        <v>28.27523448143215</v>
      </c>
      <c r="Q22" s="268"/>
      <c r="R22" s="264">
        <v>9</v>
      </c>
      <c r="S22" s="263">
        <v>4.9405303373178313</v>
      </c>
      <c r="T22" s="263">
        <v>51.609938625546469</v>
      </c>
      <c r="U22" s="265">
        <f>P22/$AD22</f>
        <v>4.087195283517131</v>
      </c>
      <c r="V22" s="263"/>
      <c r="W22" s="467">
        <v>12.758640694028333</v>
      </c>
      <c r="X22" s="269" t="s">
        <v>276</v>
      </c>
      <c r="Y22" s="264">
        <v>12</v>
      </c>
      <c r="Z22" s="263">
        <v>0.53287101024883832</v>
      </c>
      <c r="AA22" s="263">
        <v>24.984410377807826</v>
      </c>
      <c r="AB22" s="265">
        <v>1.8442660874471752</v>
      </c>
      <c r="AC22" s="263"/>
      <c r="AD22" s="466">
        <v>6.9180042841262592</v>
      </c>
      <c r="AE22" s="263"/>
      <c r="AF22" s="267">
        <v>2094</v>
      </c>
      <c r="AG22" s="263">
        <v>6.1385592414147716</v>
      </c>
      <c r="AH22" s="263">
        <v>7.6974493268377469</v>
      </c>
      <c r="AI22" s="101"/>
    </row>
    <row r="23" spans="1:35" ht="44" customHeight="1">
      <c r="A23" s="485" t="s">
        <v>626</v>
      </c>
      <c r="B23" s="485"/>
      <c r="C23" s="485"/>
      <c r="D23" s="485"/>
      <c r="E23" s="485"/>
      <c r="F23" s="485"/>
      <c r="G23" s="485"/>
      <c r="H23" s="485"/>
      <c r="I23" s="485"/>
      <c r="J23" s="485"/>
      <c r="K23" s="485"/>
      <c r="L23" s="485"/>
      <c r="M23" s="485"/>
      <c r="N23" s="485"/>
      <c r="O23" s="485"/>
      <c r="P23" s="485"/>
      <c r="Q23" s="485"/>
      <c r="R23" s="485"/>
      <c r="S23" s="485"/>
      <c r="T23" s="485"/>
      <c r="U23" s="485"/>
      <c r="V23" s="485"/>
      <c r="W23" s="485"/>
      <c r="X23" s="485"/>
      <c r="Y23" s="485"/>
      <c r="Z23" s="485"/>
      <c r="AA23" s="485"/>
      <c r="AB23" s="485"/>
      <c r="AC23" s="485"/>
      <c r="AD23" s="485"/>
      <c r="AE23" s="485"/>
      <c r="AF23" s="485"/>
      <c r="AG23" s="485"/>
      <c r="AH23" s="485"/>
      <c r="AI23" s="101"/>
    </row>
    <row r="24" spans="1:35" ht="26" customHeight="1">
      <c r="A24" s="101"/>
      <c r="B24" s="385" t="s">
        <v>629</v>
      </c>
      <c r="C24" s="385"/>
      <c r="D24" s="385"/>
      <c r="E24" s="385"/>
      <c r="F24" s="385"/>
      <c r="G24" s="385"/>
      <c r="H24" s="106"/>
      <c r="I24" s="385" t="s">
        <v>630</v>
      </c>
      <c r="J24" s="385"/>
      <c r="K24" s="385"/>
      <c r="L24" s="385"/>
      <c r="M24" s="385"/>
      <c r="N24" s="385"/>
      <c r="O24" s="106"/>
      <c r="P24" s="385" t="s">
        <v>628</v>
      </c>
      <c r="Q24" s="385"/>
      <c r="R24" s="385"/>
      <c r="S24" s="385"/>
      <c r="T24" s="385"/>
      <c r="U24" s="385"/>
      <c r="V24" s="106"/>
      <c r="W24" s="385" t="s">
        <v>631</v>
      </c>
      <c r="X24" s="385"/>
      <c r="Y24" s="385"/>
      <c r="Z24" s="385"/>
      <c r="AA24" s="385"/>
      <c r="AB24" s="385"/>
      <c r="AC24" s="106"/>
      <c r="AD24" s="385" t="s">
        <v>627</v>
      </c>
      <c r="AE24" s="385"/>
      <c r="AF24" s="385"/>
      <c r="AG24" s="385"/>
      <c r="AH24" s="385"/>
      <c r="AI24" s="101"/>
    </row>
    <row r="25" spans="1:35" ht="17">
      <c r="A25" s="101"/>
      <c r="B25" s="382" t="s">
        <v>272</v>
      </c>
      <c r="C25" s="382"/>
      <c r="D25" s="258" t="s">
        <v>278</v>
      </c>
      <c r="E25" s="381" t="s">
        <v>273</v>
      </c>
      <c r="F25" s="381"/>
      <c r="G25" s="258" t="s">
        <v>274</v>
      </c>
      <c r="H25" s="259"/>
      <c r="I25" s="382" t="s">
        <v>272</v>
      </c>
      <c r="J25" s="382"/>
      <c r="K25" s="258" t="s">
        <v>278</v>
      </c>
      <c r="L25" s="381" t="s">
        <v>273</v>
      </c>
      <c r="M25" s="381"/>
      <c r="N25" s="258" t="s">
        <v>274</v>
      </c>
      <c r="O25" s="259"/>
      <c r="P25" s="382" t="s">
        <v>272</v>
      </c>
      <c r="Q25" s="382"/>
      <c r="R25" s="258" t="s">
        <v>278</v>
      </c>
      <c r="S25" s="381" t="s">
        <v>275</v>
      </c>
      <c r="T25" s="381"/>
      <c r="U25" s="258" t="s">
        <v>274</v>
      </c>
      <c r="V25" s="259"/>
      <c r="W25" s="382" t="s">
        <v>272</v>
      </c>
      <c r="X25" s="382"/>
      <c r="Y25" s="258" t="s">
        <v>278</v>
      </c>
      <c r="Z25" s="381" t="s">
        <v>273</v>
      </c>
      <c r="AA25" s="381"/>
      <c r="AB25" s="258" t="s">
        <v>274</v>
      </c>
      <c r="AC25" s="259"/>
      <c r="AD25" s="382" t="s">
        <v>272</v>
      </c>
      <c r="AE25" s="382"/>
      <c r="AF25" s="258" t="s">
        <v>278</v>
      </c>
      <c r="AG25" s="381" t="s">
        <v>273</v>
      </c>
      <c r="AH25" s="381"/>
      <c r="AI25" s="101"/>
    </row>
    <row r="26" spans="1:35" ht="19">
      <c r="A26" s="41" t="s">
        <v>73</v>
      </c>
      <c r="B26" s="466">
        <v>25.702192611125934</v>
      </c>
      <c r="C26" s="263"/>
      <c r="D26" s="274">
        <v>181</v>
      </c>
      <c r="E26" s="263">
        <v>19.984282724812246</v>
      </c>
      <c r="F26" s="263">
        <v>31.420102497439622</v>
      </c>
      <c r="G26" s="265">
        <v>2.179957003129855</v>
      </c>
      <c r="H26" s="263"/>
      <c r="I26" s="466">
        <v>93.658789673434669</v>
      </c>
      <c r="J26" s="263"/>
      <c r="K26" s="274">
        <v>352</v>
      </c>
      <c r="L26" s="263">
        <v>78.289236635391148</v>
      </c>
      <c r="M26" s="263">
        <v>109.02834070114039</v>
      </c>
      <c r="N26" s="265">
        <f>I26/$AD26</f>
        <v>7.9437633023140704</v>
      </c>
      <c r="O26" s="263"/>
      <c r="P26" s="466">
        <v>41.551675149511496</v>
      </c>
      <c r="Q26" s="263"/>
      <c r="R26" s="274">
        <v>22</v>
      </c>
      <c r="S26" s="263">
        <v>20.708581696712468</v>
      </c>
      <c r="T26" s="263">
        <v>62.394750824222115</v>
      </c>
      <c r="U26" s="265">
        <f>P26/$AD26</f>
        <v>3.5242466121253724</v>
      </c>
      <c r="V26" s="263"/>
      <c r="W26" s="466">
        <v>87.432958216571009</v>
      </c>
      <c r="X26" s="263"/>
      <c r="Y26" s="274">
        <v>64</v>
      </c>
      <c r="Z26" s="263">
        <v>61.989470509424017</v>
      </c>
      <c r="AA26" s="263">
        <v>112.87642147793434</v>
      </c>
      <c r="AB26" s="265">
        <f>W26/$AD26</f>
        <v>7.4157132215275379</v>
      </c>
      <c r="AC26" s="263"/>
      <c r="AD26" s="466">
        <v>11.790229153246704</v>
      </c>
      <c r="AE26" s="263"/>
      <c r="AF26" s="267">
        <v>6808</v>
      </c>
      <c r="AG26" s="263">
        <v>10.93207119821397</v>
      </c>
      <c r="AH26" s="263">
        <v>12.648387108279438</v>
      </c>
      <c r="AI26" s="101"/>
    </row>
    <row r="27" spans="1:35" ht="19">
      <c r="A27" s="41" t="s">
        <v>74</v>
      </c>
      <c r="B27" s="466">
        <v>13.24650726653919</v>
      </c>
      <c r="C27" s="263"/>
      <c r="D27" s="274">
        <v>99</v>
      </c>
      <c r="E27" s="263">
        <v>10.141962547715558</v>
      </c>
      <c r="F27" s="263">
        <v>16.351051985362822</v>
      </c>
      <c r="G27" s="265">
        <v>2.1244183795590907</v>
      </c>
      <c r="H27" s="263"/>
      <c r="I27" s="466">
        <v>52.311004852388585</v>
      </c>
      <c r="J27" s="263"/>
      <c r="K27" s="274">
        <v>212</v>
      </c>
      <c r="L27" s="263">
        <v>43.41911474256402</v>
      </c>
      <c r="M27" s="263">
        <v>61.202893839384302</v>
      </c>
      <c r="N27" s="265">
        <f>I27/$AD27</f>
        <v>8.3894160117464125</v>
      </c>
      <c r="O27" s="263"/>
      <c r="P27" s="466">
        <v>25.54514801013044</v>
      </c>
      <c r="Q27" s="263"/>
      <c r="R27" s="274">
        <v>12</v>
      </c>
      <c r="S27" s="263">
        <v>12.625376469239376</v>
      </c>
      <c r="T27" s="263">
        <v>38.46490862140439</v>
      </c>
      <c r="U27" s="265">
        <f>P27/$AD27</f>
        <v>4.0968219659201353</v>
      </c>
      <c r="V27" s="263"/>
      <c r="W27" s="466">
        <v>62.932142022934237</v>
      </c>
      <c r="X27" s="263"/>
      <c r="Y27" s="274">
        <v>45</v>
      </c>
      <c r="Z27" s="263">
        <v>45.755948626797249</v>
      </c>
      <c r="AA27" s="263">
        <v>80.108317823583619</v>
      </c>
      <c r="AB27" s="265">
        <f>W27/$AD27</f>
        <v>10.092788724485692</v>
      </c>
      <c r="AC27" s="263"/>
      <c r="AD27" s="466">
        <v>6.2353571189157275</v>
      </c>
      <c r="AE27" s="263"/>
      <c r="AF27" s="267">
        <v>3511</v>
      </c>
      <c r="AG27" s="263">
        <v>5.7901932185135898</v>
      </c>
      <c r="AH27" s="263">
        <v>6.6805210193178652</v>
      </c>
      <c r="AI27" s="101"/>
    </row>
    <row r="28" spans="1:35" ht="19">
      <c r="A28" s="41" t="s">
        <v>75</v>
      </c>
      <c r="B28" s="466">
        <v>12.455685344586742</v>
      </c>
      <c r="C28" s="263"/>
      <c r="D28" s="274">
        <v>82</v>
      </c>
      <c r="E28" s="263">
        <v>8.4985773092108303</v>
      </c>
      <c r="F28" s="263">
        <v>16.412793379962654</v>
      </c>
      <c r="G28" s="265">
        <v>2.2422994750444825</v>
      </c>
      <c r="H28" s="263"/>
      <c r="I28" s="466">
        <v>41.347784821046098</v>
      </c>
      <c r="J28" s="263"/>
      <c r="K28" s="274">
        <v>140</v>
      </c>
      <c r="L28" s="263">
        <v>31.07812463014205</v>
      </c>
      <c r="M28" s="263">
        <v>51.617444124441185</v>
      </c>
      <c r="N28" s="265">
        <f>I28/$AD28</f>
        <v>7.4435178501661143</v>
      </c>
      <c r="O28" s="263"/>
      <c r="P28" s="466">
        <v>16.00652713938106</v>
      </c>
      <c r="Q28" s="269" t="s">
        <v>276</v>
      </c>
      <c r="R28" s="274">
        <v>10</v>
      </c>
      <c r="S28" s="263">
        <v>2.6997204809142126</v>
      </c>
      <c r="T28" s="263">
        <v>29.313326949376606</v>
      </c>
      <c r="U28" s="265">
        <f>P28/$AD28</f>
        <v>2.8815297118530596</v>
      </c>
      <c r="V28" s="263"/>
      <c r="W28" s="466">
        <v>24.50081134562841</v>
      </c>
      <c r="X28" s="263"/>
      <c r="Y28" s="274">
        <v>19</v>
      </c>
      <c r="Z28" s="263">
        <v>10.861120781699857</v>
      </c>
      <c r="AA28" s="263">
        <v>38.140495059262221</v>
      </c>
      <c r="AB28" s="265">
        <f>W28/$AD28</f>
        <v>4.4106891671234036</v>
      </c>
      <c r="AC28" s="263"/>
      <c r="AD28" s="466">
        <v>5.5548714537069799</v>
      </c>
      <c r="AE28" s="263"/>
      <c r="AF28" s="267">
        <v>3297</v>
      </c>
      <c r="AG28" s="263">
        <v>5.0113372519237593</v>
      </c>
      <c r="AH28" s="263">
        <v>6.0984056554902004</v>
      </c>
      <c r="AI28" s="101"/>
    </row>
    <row r="29" spans="1:35" ht="19">
      <c r="A29" s="41" t="s">
        <v>76</v>
      </c>
      <c r="B29" s="466">
        <v>15.200228141723986</v>
      </c>
      <c r="C29" s="263"/>
      <c r="D29" s="274">
        <v>106</v>
      </c>
      <c r="E29" s="263">
        <v>11.387856059310074</v>
      </c>
      <c r="F29" s="263">
        <v>19.012600224137898</v>
      </c>
      <c r="G29" s="265">
        <v>2.3075268112533096</v>
      </c>
      <c r="H29" s="263"/>
      <c r="I29" s="466">
        <v>27.712671419854939</v>
      </c>
      <c r="J29" s="263"/>
      <c r="K29" s="274">
        <v>103</v>
      </c>
      <c r="L29" s="263">
        <v>20.721425913879528</v>
      </c>
      <c r="M29" s="263">
        <v>34.703916330992094</v>
      </c>
      <c r="N29" s="265">
        <f>I29/$AD29</f>
        <v>4.207024507562144</v>
      </c>
      <c r="O29" s="263"/>
      <c r="P29" s="466">
        <v>23.223143310376031</v>
      </c>
      <c r="R29" s="274">
        <v>14</v>
      </c>
      <c r="S29" s="263">
        <v>9.3165683031423221</v>
      </c>
      <c r="T29" s="263">
        <v>37.129708381473762</v>
      </c>
      <c r="U29" s="265">
        <f>P29/$AD29</f>
        <v>3.5254751001515405</v>
      </c>
      <c r="V29" s="263"/>
      <c r="W29" s="466">
        <v>11.293178541217305</v>
      </c>
      <c r="X29" s="263"/>
      <c r="Y29" s="274">
        <v>19</v>
      </c>
      <c r="Z29" s="263">
        <v>3.6040128979985493</v>
      </c>
      <c r="AA29" s="263">
        <v>18.982341026924232</v>
      </c>
      <c r="AB29" s="265">
        <f>W29/$AD29</f>
        <v>1.7144027066671295</v>
      </c>
      <c r="AC29" s="263"/>
      <c r="AD29" s="466">
        <v>6.587237932662692</v>
      </c>
      <c r="AE29" s="263"/>
      <c r="AF29" s="267">
        <v>3944</v>
      </c>
      <c r="AG29" s="263">
        <v>6.0637504940928544</v>
      </c>
      <c r="AH29" s="263">
        <v>7.1107253712325296</v>
      </c>
      <c r="AI29" s="101"/>
    </row>
    <row r="30" spans="1:35" ht="17">
      <c r="A30" s="277"/>
      <c r="B30" s="262"/>
      <c r="C30" s="262"/>
      <c r="D30" s="262"/>
      <c r="E30" s="262"/>
      <c r="F30" s="262"/>
      <c r="G30" s="262"/>
      <c r="H30" s="262"/>
      <c r="I30" s="262"/>
      <c r="J30" s="2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101"/>
    </row>
    <row r="31" spans="1:35" ht="7" customHeight="1">
      <c r="A31" s="386" t="s">
        <v>743</v>
      </c>
      <c r="B31" s="386"/>
      <c r="C31" s="386"/>
      <c r="D31" s="386"/>
      <c r="E31" s="386"/>
      <c r="F31" s="386"/>
      <c r="G31" s="386"/>
      <c r="H31" s="386"/>
      <c r="I31" s="386"/>
      <c r="J31" s="386"/>
      <c r="K31" s="386"/>
      <c r="L31" s="386"/>
      <c r="M31" s="386"/>
      <c r="N31" s="386"/>
      <c r="O31" s="386"/>
      <c r="P31" s="386"/>
      <c r="Q31" s="386"/>
      <c r="R31" s="386"/>
      <c r="S31" s="386"/>
      <c r="T31" s="386"/>
      <c r="U31" s="386"/>
      <c r="V31" s="386"/>
      <c r="W31" s="386"/>
      <c r="X31" s="386"/>
      <c r="Y31" s="386"/>
      <c r="Z31" s="386"/>
      <c r="AA31" s="386"/>
      <c r="AB31" s="386"/>
      <c r="AC31" s="386"/>
      <c r="AD31" s="386"/>
      <c r="AE31" s="386"/>
      <c r="AF31" s="386"/>
      <c r="AG31" s="386"/>
      <c r="AH31" s="386"/>
      <c r="AI31" s="101"/>
    </row>
    <row r="32" spans="1:35" ht="58" customHeight="1">
      <c r="A32" s="386"/>
      <c r="B32" s="386"/>
      <c r="C32" s="386"/>
      <c r="D32" s="386"/>
      <c r="E32" s="386"/>
      <c r="F32" s="386"/>
      <c r="G32" s="386"/>
      <c r="H32" s="386"/>
      <c r="I32" s="386"/>
      <c r="J32" s="386"/>
      <c r="K32" s="386"/>
      <c r="L32" s="386"/>
      <c r="M32" s="386"/>
      <c r="N32" s="386"/>
      <c r="O32" s="386"/>
      <c r="P32" s="386"/>
      <c r="Q32" s="386"/>
      <c r="R32" s="386"/>
      <c r="S32" s="386"/>
      <c r="T32" s="386"/>
      <c r="U32" s="386"/>
      <c r="V32" s="386"/>
      <c r="W32" s="386"/>
      <c r="X32" s="386"/>
      <c r="Y32" s="386"/>
      <c r="Z32" s="386"/>
      <c r="AA32" s="386"/>
      <c r="AB32" s="386"/>
      <c r="AC32" s="386"/>
      <c r="AD32" s="386"/>
      <c r="AE32" s="386"/>
      <c r="AF32" s="386"/>
      <c r="AG32" s="386"/>
      <c r="AH32" s="386"/>
      <c r="AI32" s="101"/>
    </row>
    <row r="34" spans="35:35">
      <c r="AI34" s="103"/>
    </row>
    <row r="35" spans="35:35">
      <c r="AI35" s="103"/>
    </row>
    <row r="36" spans="35:35">
      <c r="AI36" s="103"/>
    </row>
    <row r="37" spans="35:35">
      <c r="AI37" s="103"/>
    </row>
    <row r="38" spans="35:35">
      <c r="AI38" s="103"/>
    </row>
    <row r="39" spans="35:35">
      <c r="AI39" s="103"/>
    </row>
    <row r="40" spans="35:35">
      <c r="AI40" s="103"/>
    </row>
    <row r="41" spans="35:35">
      <c r="AI41" s="103"/>
    </row>
    <row r="42" spans="35:35">
      <c r="AI42" s="103"/>
    </row>
    <row r="43" spans="35:35">
      <c r="AI43" s="103"/>
    </row>
    <row r="44" spans="35:35">
      <c r="AI44" s="103"/>
    </row>
    <row r="45" spans="35:35">
      <c r="AI45" s="103"/>
    </row>
    <row r="46" spans="35:35">
      <c r="AI46" s="103"/>
    </row>
    <row r="47" spans="35:35">
      <c r="AI47" s="103"/>
    </row>
    <row r="48" spans="35:35">
      <c r="AI48" s="103"/>
    </row>
    <row r="49" spans="35:35">
      <c r="AI49" s="103"/>
    </row>
    <row r="50" spans="35:35">
      <c r="AI50" s="103"/>
    </row>
    <row r="51" spans="35:35">
      <c r="AI51" s="103"/>
    </row>
    <row r="52" spans="35:35">
      <c r="AI52" s="103"/>
    </row>
    <row r="53" spans="35:35">
      <c r="AI53" s="103"/>
    </row>
  </sheetData>
  <sheetProtection algorithmName="SHA-512" hashValue="1UOF3J7YcJmYaV1czorQWJ3GAzEhyjKcBE2/EAclZSdRqmACcsAFsjooLD5p5YaAcMAmpt5UJnDAUHibUcU1jA==" saltValue="uV2KSn0KqfWM4/J5TPo9VA==" spinCount="100000" sheet="1" objects="1" scenarios="1" selectLockedCells="1" selectUnlockedCells="1"/>
  <mergeCells count="66">
    <mergeCell ref="A31:AH32"/>
    <mergeCell ref="A23:AH23"/>
    <mergeCell ref="B24:G24"/>
    <mergeCell ref="I24:N24"/>
    <mergeCell ref="P24:U24"/>
    <mergeCell ref="W24:AB24"/>
    <mergeCell ref="AD24:AH24"/>
    <mergeCell ref="B25:C25"/>
    <mergeCell ref="E25:F25"/>
    <mergeCell ref="I25:J25"/>
    <mergeCell ref="AG25:AH25"/>
    <mergeCell ref="Z4:AA4"/>
    <mergeCell ref="P4:Q4"/>
    <mergeCell ref="S4:T4"/>
    <mergeCell ref="S25:T25"/>
    <mergeCell ref="W25:X25"/>
    <mergeCell ref="A9:AH9"/>
    <mergeCell ref="B10:G10"/>
    <mergeCell ref="AD4:AE4"/>
    <mergeCell ref="AG4:AH4"/>
    <mergeCell ref="AD25:AE25"/>
    <mergeCell ref="I10:N10"/>
    <mergeCell ref="P10:U10"/>
    <mergeCell ref="W10:AB10"/>
    <mergeCell ref="AD10:AH10"/>
    <mergeCell ref="B11:C11"/>
    <mergeCell ref="E11:F11"/>
    <mergeCell ref="A1:AH1"/>
    <mergeCell ref="A2:AH2"/>
    <mergeCell ref="B3:G3"/>
    <mergeCell ref="I3:N3"/>
    <mergeCell ref="P3:U3"/>
    <mergeCell ref="W3:AB3"/>
    <mergeCell ref="AD3:AH3"/>
    <mergeCell ref="B4:C4"/>
    <mergeCell ref="E4:F4"/>
    <mergeCell ref="I4:J4"/>
    <mergeCell ref="L4:M4"/>
    <mergeCell ref="Z25:AA25"/>
    <mergeCell ref="W4:X4"/>
    <mergeCell ref="S11:T11"/>
    <mergeCell ref="W11:X11"/>
    <mergeCell ref="Z11:AA11"/>
    <mergeCell ref="B18:C18"/>
    <mergeCell ref="I11:J11"/>
    <mergeCell ref="L11:M11"/>
    <mergeCell ref="P11:Q11"/>
    <mergeCell ref="L25:M25"/>
    <mergeCell ref="P25:Q25"/>
    <mergeCell ref="Z18:AA18"/>
    <mergeCell ref="AG11:AH11"/>
    <mergeCell ref="A16:AH16"/>
    <mergeCell ref="B17:G17"/>
    <mergeCell ref="I17:N17"/>
    <mergeCell ref="P17:U17"/>
    <mergeCell ref="W17:AB17"/>
    <mergeCell ref="AD17:AH17"/>
    <mergeCell ref="AD11:AE11"/>
    <mergeCell ref="AD18:AE18"/>
    <mergeCell ref="AG18:AH18"/>
    <mergeCell ref="E18:F18"/>
    <mergeCell ref="I18:J18"/>
    <mergeCell ref="L18:M18"/>
    <mergeCell ref="P18:Q18"/>
    <mergeCell ref="S18:T18"/>
    <mergeCell ref="W18:X18"/>
  </mergeCells>
  <pageMargins left="0.7" right="0.7" top="0.75" bottom="0.75" header="0.3" footer="0.3"/>
  <pageSetup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4E6C5-849B-D247-A78A-0E5EA9334A6B}">
  <dimension ref="A1:P46"/>
  <sheetViews>
    <sheetView workbookViewId="0">
      <selection activeCell="P36" sqref="P36"/>
    </sheetView>
  </sheetViews>
  <sheetFormatPr baseColWidth="10" defaultRowHeight="17"/>
  <cols>
    <col min="1" max="1" width="22.33203125" style="166" customWidth="1"/>
    <col min="2" max="2" width="22.1640625" style="166" customWidth="1"/>
    <col min="3" max="3" width="18.83203125" style="166" customWidth="1"/>
    <col min="4" max="4" width="17.5" style="166" customWidth="1"/>
    <col min="5" max="5" width="20.5" style="166" customWidth="1"/>
    <col min="6" max="6" width="15.6640625" style="166" customWidth="1"/>
    <col min="7" max="7" width="22.6640625" style="166" customWidth="1"/>
    <col min="8" max="8" width="18.6640625" style="109" customWidth="1"/>
    <col min="9" max="9" width="13" style="109" customWidth="1"/>
    <col min="10" max="10" width="11" style="109" customWidth="1"/>
    <col min="11" max="11" width="20" style="109" customWidth="1"/>
    <col min="12" max="12" width="18.6640625" style="109" customWidth="1"/>
    <col min="13" max="16384" width="10.83203125" style="101"/>
  </cols>
  <sheetData>
    <row r="1" spans="1:12" ht="41" customHeight="1" thickBot="1">
      <c r="A1" s="387" t="s">
        <v>688</v>
      </c>
      <c r="B1" s="387"/>
      <c r="C1" s="387"/>
      <c r="D1" s="387"/>
      <c r="E1" s="387"/>
      <c r="F1" s="387"/>
      <c r="G1" s="387"/>
      <c r="H1" s="387"/>
      <c r="I1" s="387"/>
      <c r="J1" s="387"/>
      <c r="K1" s="387"/>
      <c r="L1" s="387"/>
    </row>
    <row r="2" spans="1:12" s="106" customFormat="1" ht="50" customHeight="1">
      <c r="A2" s="300" t="s">
        <v>352</v>
      </c>
      <c r="B2" s="299" t="s">
        <v>353</v>
      </c>
      <c r="C2" s="299" t="s">
        <v>354</v>
      </c>
      <c r="D2" s="299" t="s">
        <v>355</v>
      </c>
      <c r="E2" s="299" t="s">
        <v>356</v>
      </c>
      <c r="F2" s="299" t="s">
        <v>357</v>
      </c>
      <c r="G2" s="299" t="s">
        <v>358</v>
      </c>
      <c r="H2" s="299" t="s">
        <v>359</v>
      </c>
      <c r="I2" s="299" t="s">
        <v>360</v>
      </c>
      <c r="J2" s="299" t="s">
        <v>617</v>
      </c>
      <c r="K2" s="299" t="s">
        <v>361</v>
      </c>
      <c r="L2" s="298" t="s">
        <v>362</v>
      </c>
    </row>
    <row r="3" spans="1:12" s="106" customFormat="1" ht="27" customHeight="1" thickBot="1">
      <c r="A3" s="477" t="s">
        <v>618</v>
      </c>
      <c r="B3" s="478"/>
      <c r="C3" s="478"/>
      <c r="D3" s="478"/>
      <c r="E3" s="478"/>
      <c r="F3" s="478"/>
      <c r="G3" s="478"/>
      <c r="H3" s="478"/>
      <c r="I3" s="478"/>
      <c r="J3" s="478"/>
      <c r="K3" s="478"/>
      <c r="L3" s="479"/>
    </row>
    <row r="4" spans="1:12">
      <c r="A4" s="480" t="s">
        <v>1</v>
      </c>
      <c r="B4" s="209" t="s">
        <v>73</v>
      </c>
      <c r="C4" s="476">
        <v>0.26400000000000001</v>
      </c>
      <c r="D4" s="211">
        <v>3928.288</v>
      </c>
      <c r="E4" s="210">
        <v>6.8843302417005567</v>
      </c>
      <c r="F4" s="211">
        <v>1145043958.8040051</v>
      </c>
      <c r="G4" s="197">
        <v>5673650</v>
      </c>
      <c r="H4" s="108">
        <v>4.9549626076592821</v>
      </c>
      <c r="I4" s="108">
        <v>0.2878877407592218</v>
      </c>
      <c r="J4" s="108">
        <v>5.8100890673566479</v>
      </c>
      <c r="K4" s="108">
        <v>4.4813872741103626</v>
      </c>
      <c r="L4" s="121">
        <v>5.4285379412082015</v>
      </c>
    </row>
    <row r="5" spans="1:12">
      <c r="A5" s="481"/>
      <c r="B5" s="166" t="s">
        <v>74</v>
      </c>
      <c r="C5" s="474">
        <v>8.9999999999999993E-3</v>
      </c>
      <c r="D5" s="197">
        <v>2534.203</v>
      </c>
      <c r="E5" s="212">
        <v>4.4411943196395676</v>
      </c>
      <c r="F5" s="197">
        <v>1145043958.8040051</v>
      </c>
      <c r="G5" s="197">
        <v>3272733</v>
      </c>
      <c r="H5" s="108">
        <v>2.8581723652062747</v>
      </c>
      <c r="I5" s="108">
        <v>0.15902946161510784</v>
      </c>
      <c r="J5" s="108">
        <v>5.5640262830555587</v>
      </c>
      <c r="K5" s="108">
        <v>2.5965689008494222</v>
      </c>
      <c r="L5" s="121">
        <v>3.1197758295631273</v>
      </c>
    </row>
    <row r="6" spans="1:12">
      <c r="A6" s="481"/>
      <c r="B6" s="166" t="s">
        <v>75</v>
      </c>
      <c r="C6" s="474">
        <v>0.35499999999999998</v>
      </c>
      <c r="D6" s="197">
        <v>4425.7849999999999</v>
      </c>
      <c r="E6" s="212">
        <v>7.7561944334948709</v>
      </c>
      <c r="F6" s="197">
        <v>1145043958.8040051</v>
      </c>
      <c r="G6" s="197">
        <v>2582580</v>
      </c>
      <c r="H6" s="108">
        <v>2.2554417934290458</v>
      </c>
      <c r="I6" s="108">
        <v>0.17911975055054691</v>
      </c>
      <c r="J6" s="108">
        <v>7.9416702781863151</v>
      </c>
      <c r="K6" s="108">
        <v>1.9607898037733962</v>
      </c>
      <c r="L6" s="121">
        <v>2.5500937830846953</v>
      </c>
    </row>
    <row r="7" spans="1:12">
      <c r="A7" s="481"/>
      <c r="B7" s="166" t="s">
        <v>76</v>
      </c>
      <c r="C7" s="474">
        <v>0.14000000000000001</v>
      </c>
      <c r="D7" s="197">
        <v>3250.38</v>
      </c>
      <c r="E7" s="212">
        <v>5.6962955188159974</v>
      </c>
      <c r="F7" s="197">
        <v>1145043958.8040051</v>
      </c>
      <c r="G7" s="197">
        <v>2707127</v>
      </c>
      <c r="H7" s="108">
        <v>2.3642122900046436</v>
      </c>
      <c r="I7" s="108">
        <v>0.15844786891212964</v>
      </c>
      <c r="J7" s="108">
        <v>6.7019306845671807</v>
      </c>
      <c r="K7" s="108">
        <v>2.1035655456441904</v>
      </c>
      <c r="L7" s="121">
        <v>2.6248590343650968</v>
      </c>
    </row>
    <row r="8" spans="1:12">
      <c r="A8" s="481" t="s">
        <v>2</v>
      </c>
      <c r="B8" s="166" t="s">
        <v>73</v>
      </c>
      <c r="C8" s="474">
        <v>0.26400000000000001</v>
      </c>
      <c r="D8" s="197">
        <v>3928.288</v>
      </c>
      <c r="E8" s="212">
        <v>6.8843302417005567</v>
      </c>
      <c r="F8" s="197">
        <v>1305288.6927390047</v>
      </c>
      <c r="G8" s="197">
        <v>24397.844000000001</v>
      </c>
      <c r="H8" s="108">
        <v>18.691530950753744</v>
      </c>
      <c r="I8" s="108">
        <v>8.2761228286762716</v>
      </c>
      <c r="J8" s="108">
        <v>44.277394133638545</v>
      </c>
      <c r="K8" s="108">
        <v>5.0773088975812772</v>
      </c>
      <c r="L8" s="121">
        <v>32.305753003926213</v>
      </c>
    </row>
    <row r="9" spans="1:12">
      <c r="A9" s="481"/>
      <c r="B9" s="166" t="s">
        <v>74</v>
      </c>
      <c r="C9" s="474">
        <v>8.9999999999999993E-3</v>
      </c>
      <c r="D9" s="197">
        <v>2534.203</v>
      </c>
      <c r="E9" s="212">
        <v>4.4411943196395676</v>
      </c>
      <c r="F9" s="197">
        <v>1305288.6927390047</v>
      </c>
      <c r="G9" s="197">
        <v>16211.3896</v>
      </c>
      <c r="H9" s="108">
        <v>12.419773257961948</v>
      </c>
      <c r="I9" s="108">
        <v>5.3473530075477571</v>
      </c>
      <c r="J9" s="108">
        <v>43.055158065142038</v>
      </c>
      <c r="K9" s="108">
        <v>3.6233775605458867</v>
      </c>
      <c r="L9" s="121">
        <v>21.216168955378009</v>
      </c>
    </row>
    <row r="10" spans="1:12">
      <c r="A10" s="481"/>
      <c r="B10" s="166" t="s">
        <v>75</v>
      </c>
      <c r="C10" s="474">
        <v>0.35499999999999998</v>
      </c>
      <c r="D10" s="197">
        <v>4425.7849999999999</v>
      </c>
      <c r="E10" s="212">
        <v>7.7561944334948709</v>
      </c>
      <c r="F10" s="197">
        <v>1305288.6927390047</v>
      </c>
      <c r="G10" s="197">
        <v>9675.2114000000001</v>
      </c>
      <c r="H10" s="108">
        <v>7.4123153397564749</v>
      </c>
      <c r="I10" s="108">
        <v>5.3764023971391186</v>
      </c>
      <c r="J10" s="198">
        <v>72.533373860963607</v>
      </c>
      <c r="K10" s="108">
        <v>-1.4318666035373759</v>
      </c>
      <c r="L10" s="121">
        <v>16.256497283050326</v>
      </c>
    </row>
    <row r="11" spans="1:12">
      <c r="A11" s="481"/>
      <c r="B11" s="166" t="s">
        <v>76</v>
      </c>
      <c r="C11" s="474">
        <v>0.14000000000000001</v>
      </c>
      <c r="D11" s="197">
        <v>3250.38</v>
      </c>
      <c r="E11" s="212">
        <v>5.6962955188159974</v>
      </c>
      <c r="F11" s="197">
        <v>1305288.6927390047</v>
      </c>
      <c r="G11" s="197">
        <v>13980.037399999999</v>
      </c>
      <c r="H11" s="108">
        <v>10.710302998690986</v>
      </c>
      <c r="I11" s="108">
        <v>5.5981428632394632</v>
      </c>
      <c r="J11" s="108">
        <v>52.268762741107032</v>
      </c>
      <c r="K11" s="108">
        <v>1.50135798866207</v>
      </c>
      <c r="L11" s="121">
        <v>19.919248008719904</v>
      </c>
    </row>
    <row r="12" spans="1:12">
      <c r="A12" s="482" t="s">
        <v>363</v>
      </c>
      <c r="B12" s="166" t="s">
        <v>73</v>
      </c>
      <c r="C12" s="474">
        <v>0.26400000000000001</v>
      </c>
      <c r="D12" s="197">
        <v>3928.288</v>
      </c>
      <c r="E12" s="212">
        <v>6.8843302417005567</v>
      </c>
      <c r="F12" s="197">
        <v>16036732.983690131</v>
      </c>
      <c r="G12" s="197">
        <v>177618.39</v>
      </c>
      <c r="H12" s="108">
        <v>11.075721606180235</v>
      </c>
      <c r="I12" s="108">
        <v>2.1156463433797206</v>
      </c>
      <c r="J12" s="108">
        <v>19.101656926797379</v>
      </c>
      <c r="K12" s="108">
        <v>7.5954833713205936</v>
      </c>
      <c r="L12" s="121">
        <v>14.555959841039876</v>
      </c>
    </row>
    <row r="13" spans="1:12">
      <c r="A13" s="481"/>
      <c r="B13" s="166" t="s">
        <v>74</v>
      </c>
      <c r="C13" s="474">
        <v>8.9999999999999993E-3</v>
      </c>
      <c r="D13" s="197">
        <v>2534.203</v>
      </c>
      <c r="E13" s="212">
        <v>4.4411943196395676</v>
      </c>
      <c r="F13" s="197">
        <v>16036732.983690131</v>
      </c>
      <c r="G13" s="197">
        <v>100482.13</v>
      </c>
      <c r="H13" s="108">
        <v>6.2657481484659954</v>
      </c>
      <c r="I13" s="108">
        <v>1.2208394910539144</v>
      </c>
      <c r="J13" s="108">
        <v>19.484337099517877</v>
      </c>
      <c r="K13" s="108">
        <v>4.2574671856823061</v>
      </c>
      <c r="L13" s="121">
        <v>8.2740291112496855</v>
      </c>
    </row>
    <row r="14" spans="1:12">
      <c r="A14" s="481"/>
      <c r="B14" s="166" t="s">
        <v>75</v>
      </c>
      <c r="C14" s="474">
        <v>0.35499999999999998</v>
      </c>
      <c r="D14" s="197">
        <v>4425.7849999999999</v>
      </c>
      <c r="E14" s="212">
        <v>7.7561944334948709</v>
      </c>
      <c r="F14" s="197">
        <v>16036732.983690131</v>
      </c>
      <c r="G14" s="197">
        <v>83752.736000000004</v>
      </c>
      <c r="H14" s="108">
        <v>5.2225559959861654</v>
      </c>
      <c r="I14" s="108">
        <v>1.4532558678194409</v>
      </c>
      <c r="J14" s="108">
        <v>27.826525343842199</v>
      </c>
      <c r="K14" s="108">
        <v>2.8319500934231852</v>
      </c>
      <c r="L14" s="121">
        <v>7.613161898549146</v>
      </c>
    </row>
    <row r="15" spans="1:12">
      <c r="A15" s="481"/>
      <c r="B15" s="166" t="s">
        <v>76</v>
      </c>
      <c r="C15" s="474">
        <v>0.14000000000000001</v>
      </c>
      <c r="D15" s="197">
        <v>3250.38</v>
      </c>
      <c r="E15" s="212">
        <v>5.6962955188159974</v>
      </c>
      <c r="F15" s="197">
        <v>16036732.983690131</v>
      </c>
      <c r="G15" s="197">
        <v>84838.933999999994</v>
      </c>
      <c r="H15" s="108">
        <v>5.2902878713690562</v>
      </c>
      <c r="I15" s="108">
        <v>1.2546339831988418</v>
      </c>
      <c r="J15" s="108">
        <v>23.71579796231692</v>
      </c>
      <c r="K15" s="108">
        <v>3.2264149690069615</v>
      </c>
      <c r="L15" s="121">
        <v>7.3541607737311505</v>
      </c>
    </row>
    <row r="16" spans="1:12">
      <c r="A16" s="482" t="s">
        <v>364</v>
      </c>
      <c r="B16" s="166" t="s">
        <v>73</v>
      </c>
      <c r="C16" s="474">
        <v>0.26400000000000001</v>
      </c>
      <c r="D16" s="197">
        <v>3928.288</v>
      </c>
      <c r="E16" s="212">
        <v>6.8843302417005567</v>
      </c>
      <c r="F16" s="197">
        <v>8357086.9062250126</v>
      </c>
      <c r="G16" s="197">
        <v>293959.75</v>
      </c>
      <c r="H16" s="108">
        <v>35.174906435523098</v>
      </c>
      <c r="I16" s="108">
        <v>5.3587645011977427</v>
      </c>
      <c r="J16" s="108">
        <v>15.234623327344327</v>
      </c>
      <c r="K16" s="108">
        <v>26.359738831052812</v>
      </c>
      <c r="L16" s="121">
        <v>43.990074039993388</v>
      </c>
    </row>
    <row r="17" spans="1:16">
      <c r="A17" s="481"/>
      <c r="B17" s="166" t="s">
        <v>74</v>
      </c>
      <c r="C17" s="474">
        <v>8.9999999999999993E-3</v>
      </c>
      <c r="D17" s="197">
        <v>2534.203</v>
      </c>
      <c r="E17" s="212">
        <v>4.4411943196395676</v>
      </c>
      <c r="F17" s="197">
        <v>8357086.9062250126</v>
      </c>
      <c r="G17" s="197">
        <v>179908.15</v>
      </c>
      <c r="H17" s="108">
        <v>21.527615067158187</v>
      </c>
      <c r="I17" s="108">
        <v>3.2446932287338992</v>
      </c>
      <c r="J17" s="108">
        <v>15.072237303629118</v>
      </c>
      <c r="K17" s="108">
        <v>16.190094705890921</v>
      </c>
      <c r="L17" s="121">
        <v>26.865135428425454</v>
      </c>
    </row>
    <row r="18" spans="1:16">
      <c r="A18" s="481"/>
      <c r="B18" s="166" t="s">
        <v>75</v>
      </c>
      <c r="C18" s="474">
        <v>0.35499999999999998</v>
      </c>
      <c r="D18" s="197">
        <v>4425.7849999999999</v>
      </c>
      <c r="E18" s="212">
        <v>7.7561944334948709</v>
      </c>
      <c r="F18" s="197">
        <v>8357086.9062250126</v>
      </c>
      <c r="G18" s="197">
        <v>124596.39</v>
      </c>
      <c r="H18" s="108">
        <v>14.909069559536452</v>
      </c>
      <c r="I18" s="108">
        <v>3.4735802502163691</v>
      </c>
      <c r="J18" s="108">
        <v>23.298437480255263</v>
      </c>
      <c r="K18" s="108">
        <v>9.1950300479305245</v>
      </c>
      <c r="L18" s="121">
        <v>20.62310907114238</v>
      </c>
    </row>
    <row r="19" spans="1:16">
      <c r="A19" s="481"/>
      <c r="B19" s="166" t="s">
        <v>76</v>
      </c>
      <c r="C19" s="474">
        <v>0.14000000000000001</v>
      </c>
      <c r="D19" s="197">
        <v>3250.38</v>
      </c>
      <c r="E19" s="212">
        <v>5.6962955188159974</v>
      </c>
      <c r="F19" s="197">
        <v>8357086.9062250126</v>
      </c>
      <c r="G19" s="197">
        <v>78284.769</v>
      </c>
      <c r="H19" s="108">
        <v>9.3674709714562585</v>
      </c>
      <c r="I19" s="108">
        <v>2.2853451733304726</v>
      </c>
      <c r="J19" s="108">
        <v>24.396608009719777</v>
      </c>
      <c r="K19" s="108">
        <v>5.6080781613276312</v>
      </c>
      <c r="L19" s="121">
        <v>13.126863781584886</v>
      </c>
    </row>
    <row r="20" spans="1:16">
      <c r="A20" s="482" t="s">
        <v>365</v>
      </c>
      <c r="B20" s="166" t="s">
        <v>73</v>
      </c>
      <c r="C20" s="474">
        <v>0.26400000000000001</v>
      </c>
      <c r="D20" s="197">
        <v>3928.288</v>
      </c>
      <c r="E20" s="212">
        <v>6.8843302417005567</v>
      </c>
      <c r="F20" s="197">
        <v>2063484.5914963917</v>
      </c>
      <c r="G20" s="197">
        <v>48899.516000000003</v>
      </c>
      <c r="H20" s="108">
        <v>23.697543563695426</v>
      </c>
      <c r="I20" s="108">
        <v>7.6704614610518052</v>
      </c>
      <c r="J20" s="108">
        <v>32.368171158477928</v>
      </c>
      <c r="K20" s="108">
        <v>11.079634460265206</v>
      </c>
      <c r="L20" s="121">
        <v>36.315452667125648</v>
      </c>
    </row>
    <row r="21" spans="1:16">
      <c r="A21" s="481"/>
      <c r="B21" s="166" t="s">
        <v>74</v>
      </c>
      <c r="C21" s="474">
        <v>8.9999999999999993E-3</v>
      </c>
      <c r="D21" s="197">
        <v>2534.203</v>
      </c>
      <c r="E21" s="212">
        <v>4.4411943196395676</v>
      </c>
      <c r="F21" s="197">
        <v>2063484.5914963917</v>
      </c>
      <c r="G21" s="197">
        <v>30614.76</v>
      </c>
      <c r="H21" s="108">
        <v>14.836437415701212</v>
      </c>
      <c r="I21" s="108">
        <v>4.7809214966515032</v>
      </c>
      <c r="J21" s="108">
        <v>32.224188076255523</v>
      </c>
      <c r="K21" s="108">
        <v>6.9718215537094892</v>
      </c>
      <c r="L21" s="121">
        <v>22.701053277692935</v>
      </c>
    </row>
    <row r="22" spans="1:16">
      <c r="A22" s="481"/>
      <c r="B22" s="166" t="s">
        <v>75</v>
      </c>
      <c r="C22" s="474">
        <v>0.35499999999999998</v>
      </c>
      <c r="D22" s="197">
        <v>4425.7849999999999</v>
      </c>
      <c r="E22" s="212">
        <v>7.7561944334948709</v>
      </c>
      <c r="F22" s="197">
        <v>2063484.5914963917</v>
      </c>
      <c r="G22" s="197">
        <v>23671.899000000001</v>
      </c>
      <c r="H22" s="108">
        <v>11.471807978383636</v>
      </c>
      <c r="I22" s="108">
        <v>5.4996667538882296</v>
      </c>
      <c r="J22" s="108">
        <v>47.940714874684701</v>
      </c>
      <c r="K22" s="108">
        <v>2.4248561682374969</v>
      </c>
      <c r="L22" s="121">
        <v>20.518759788529774</v>
      </c>
    </row>
    <row r="23" spans="1:16" ht="18" thickBot="1">
      <c r="A23" s="483"/>
      <c r="B23" s="213" t="s">
        <v>76</v>
      </c>
      <c r="C23" s="475">
        <v>0.14000000000000001</v>
      </c>
      <c r="D23" s="215">
        <v>3250.38</v>
      </c>
      <c r="E23" s="214">
        <v>5.6962955188159974</v>
      </c>
      <c r="F23" s="215">
        <v>2063484.5914963917</v>
      </c>
      <c r="G23" s="197">
        <v>11271.874</v>
      </c>
      <c r="H23" s="108">
        <v>5.4625433339562255</v>
      </c>
      <c r="I23" s="108">
        <v>3.1686255086573691</v>
      </c>
      <c r="J23" s="108">
        <v>58.006414136077979</v>
      </c>
      <c r="K23" s="108">
        <v>0.25015437221485293</v>
      </c>
      <c r="L23" s="121">
        <v>10.674932295697598</v>
      </c>
    </row>
    <row r="24" spans="1:16" s="106" customFormat="1" ht="25" customHeight="1" thickBot="1">
      <c r="A24" s="477" t="s">
        <v>619</v>
      </c>
      <c r="B24" s="478"/>
      <c r="C24" s="478"/>
      <c r="D24" s="478"/>
      <c r="E24" s="478"/>
      <c r="F24" s="478"/>
      <c r="G24" s="478"/>
      <c r="H24" s="478"/>
      <c r="I24" s="478"/>
      <c r="J24" s="478"/>
      <c r="K24" s="478"/>
      <c r="L24" s="479"/>
    </row>
    <row r="25" spans="1:16">
      <c r="A25" s="480" t="s">
        <v>1</v>
      </c>
      <c r="B25" s="209" t="s">
        <v>73</v>
      </c>
      <c r="C25" s="476">
        <v>0.26400000000000001</v>
      </c>
      <c r="D25" s="211">
        <v>3928.288</v>
      </c>
      <c r="E25" s="210">
        <v>6.8843302417005567</v>
      </c>
      <c r="F25" s="211">
        <v>1145043958.8040051</v>
      </c>
      <c r="G25" s="197">
        <v>13500330.66484</v>
      </c>
      <c r="H25" s="108">
        <v>11.790229153246704</v>
      </c>
      <c r="I25" s="108">
        <v>0.52167656840895704</v>
      </c>
      <c r="J25" s="108">
        <v>4.4246516469554935</v>
      </c>
      <c r="K25" s="108">
        <v>10.93207119821397</v>
      </c>
      <c r="L25" s="121">
        <v>12.648387108279438</v>
      </c>
    </row>
    <row r="26" spans="1:16">
      <c r="A26" s="481"/>
      <c r="B26" s="166" t="s">
        <v>74</v>
      </c>
      <c r="C26" s="474">
        <v>8.9999999999999993E-3</v>
      </c>
      <c r="D26" s="197">
        <v>2534.203</v>
      </c>
      <c r="E26" s="212">
        <v>4.4411943196395676</v>
      </c>
      <c r="F26" s="197">
        <v>1145043958.8040051</v>
      </c>
      <c r="G26" s="197">
        <v>7139758</v>
      </c>
      <c r="H26" s="108">
        <v>6.2353571189157275</v>
      </c>
      <c r="I26" s="108">
        <v>0.27061635282804714</v>
      </c>
      <c r="J26" s="108">
        <v>4.3400297315305156</v>
      </c>
      <c r="K26" s="108">
        <v>5.7901932185135898</v>
      </c>
      <c r="L26" s="121">
        <v>6.6805210193178652</v>
      </c>
    </row>
    <row r="27" spans="1:16">
      <c r="A27" s="481"/>
      <c r="B27" s="166" t="s">
        <v>75</v>
      </c>
      <c r="C27" s="474">
        <v>0.35499999999999998</v>
      </c>
      <c r="D27" s="197">
        <v>4425.7849999999999</v>
      </c>
      <c r="E27" s="212">
        <v>7.7561944334948709</v>
      </c>
      <c r="F27" s="197">
        <v>1145043958.8040051</v>
      </c>
      <c r="G27" s="197">
        <v>6360572</v>
      </c>
      <c r="H27" s="108">
        <v>5.5548714537069799</v>
      </c>
      <c r="I27" s="108">
        <v>0.33041592813569626</v>
      </c>
      <c r="J27" s="108">
        <v>5.9482191602327168</v>
      </c>
      <c r="K27" s="108">
        <v>5.0113372519237593</v>
      </c>
      <c r="L27" s="121">
        <v>6.0984056554902004</v>
      </c>
    </row>
    <row r="28" spans="1:16">
      <c r="A28" s="481"/>
      <c r="B28" s="166" t="s">
        <v>76</v>
      </c>
      <c r="C28" s="474">
        <v>0.14000000000000001</v>
      </c>
      <c r="D28" s="197">
        <v>3250.38</v>
      </c>
      <c r="E28" s="212">
        <v>5.6962955188159974</v>
      </c>
      <c r="F28" s="197">
        <v>1145043958.8040051</v>
      </c>
      <c r="G28" s="197">
        <v>7542677</v>
      </c>
      <c r="H28" s="108">
        <v>6.587237932662692</v>
      </c>
      <c r="I28" s="108">
        <v>0.31822944593911101</v>
      </c>
      <c r="J28" s="108">
        <v>4.8309997178206734</v>
      </c>
      <c r="K28" s="108">
        <v>6.0637504940928544</v>
      </c>
      <c r="L28" s="121">
        <v>7.1107253712325296</v>
      </c>
    </row>
    <row r="29" spans="1:16">
      <c r="A29" s="481" t="s">
        <v>2</v>
      </c>
      <c r="B29" s="166" t="s">
        <v>73</v>
      </c>
      <c r="C29" s="474">
        <v>0.26400000000000001</v>
      </c>
      <c r="D29" s="197">
        <v>3928.288</v>
      </c>
      <c r="E29" s="212">
        <v>6.8843302417005567</v>
      </c>
      <c r="F29" s="197">
        <v>1305288.6927390047</v>
      </c>
      <c r="G29" s="197">
        <v>54215.7</v>
      </c>
      <c r="H29" s="108">
        <v>41.535409217584132</v>
      </c>
      <c r="I29" s="108">
        <v>12.665771305074989</v>
      </c>
      <c r="J29" s="108">
        <v>30.493912407904961</v>
      </c>
      <c r="K29" s="108">
        <v>20.700215420735773</v>
      </c>
      <c r="L29" s="121">
        <v>62.37060301443249</v>
      </c>
    </row>
    <row r="30" spans="1:16">
      <c r="A30" s="481"/>
      <c r="B30" s="166" t="s">
        <v>74</v>
      </c>
      <c r="C30" s="474">
        <v>8.9999999999999993E-3</v>
      </c>
      <c r="D30" s="197">
        <v>2534.203</v>
      </c>
      <c r="E30" s="212">
        <v>4.4411943196395676</v>
      </c>
      <c r="F30" s="197">
        <v>1305288.6927390047</v>
      </c>
      <c r="G30" s="197">
        <v>33330.74</v>
      </c>
      <c r="H30" s="108">
        <v>25.535148036913665</v>
      </c>
      <c r="I30" s="108">
        <v>7.8509514312168598</v>
      </c>
      <c r="J30" s="108">
        <v>30.745666404077653</v>
      </c>
      <c r="K30" s="108">
        <v>12.620332932561929</v>
      </c>
      <c r="L30" s="121">
        <v>38.4499631412654</v>
      </c>
    </row>
    <row r="31" spans="1:16">
      <c r="A31" s="481"/>
      <c r="B31" s="166" t="s">
        <v>75</v>
      </c>
      <c r="C31" s="474">
        <v>0.35499999999999998</v>
      </c>
      <c r="D31" s="197">
        <v>4425.7849999999999</v>
      </c>
      <c r="E31" s="212">
        <v>7.7561944334948709</v>
      </c>
      <c r="F31" s="197">
        <v>1305288.6927390047</v>
      </c>
      <c r="G31" s="197">
        <v>20884.96</v>
      </c>
      <c r="H31" s="108">
        <v>16.000261180670467</v>
      </c>
      <c r="I31" s="108">
        <v>8.0861192187264095</v>
      </c>
      <c r="J31" s="108">
        <v>50.537420154710077</v>
      </c>
      <c r="K31" s="108">
        <v>2.6985950658655238</v>
      </c>
      <c r="L31" s="121">
        <v>29.301927295475409</v>
      </c>
    </row>
    <row r="32" spans="1:16">
      <c r="A32" s="481"/>
      <c r="B32" s="166" t="s">
        <v>76</v>
      </c>
      <c r="C32" s="474">
        <v>0.14000000000000001</v>
      </c>
      <c r="D32" s="197">
        <v>3250.38</v>
      </c>
      <c r="E32" s="212">
        <v>5.6962955188159974</v>
      </c>
      <c r="F32" s="197">
        <v>1305288.6927390047</v>
      </c>
      <c r="G32" s="197">
        <v>30301.040000000001</v>
      </c>
      <c r="H32" s="108">
        <v>23.214052315443414</v>
      </c>
      <c r="I32" s="108">
        <v>8.450596598006479</v>
      </c>
      <c r="J32" s="108">
        <v>36.402935959546461</v>
      </c>
      <c r="K32" s="108">
        <v>9.3128209117227563</v>
      </c>
      <c r="L32" s="121">
        <v>37.115283719164069</v>
      </c>
      <c r="P32" s="303"/>
    </row>
    <row r="33" spans="1:12">
      <c r="A33" s="482" t="s">
        <v>363</v>
      </c>
      <c r="B33" s="166" t="s">
        <v>73</v>
      </c>
      <c r="C33" s="474">
        <v>0.26400000000000001</v>
      </c>
      <c r="D33" s="197">
        <v>3928.288</v>
      </c>
      <c r="E33" s="212">
        <v>6.8843302417005567</v>
      </c>
      <c r="F33" s="197">
        <v>16036732.983690131</v>
      </c>
      <c r="G33" s="197">
        <v>412179.20000000001</v>
      </c>
      <c r="H33" s="108">
        <v>25.702192611125934</v>
      </c>
      <c r="I33" s="108">
        <v>3.4759330615888668</v>
      </c>
      <c r="J33" s="108">
        <v>13.52387757021247</v>
      </c>
      <c r="K33" s="108">
        <v>19.984282724812246</v>
      </c>
      <c r="L33" s="121">
        <v>31.420102497439622</v>
      </c>
    </row>
    <row r="34" spans="1:12">
      <c r="A34" s="481"/>
      <c r="B34" s="166" t="s">
        <v>74</v>
      </c>
      <c r="C34" s="474">
        <v>8.9999999999999993E-3</v>
      </c>
      <c r="D34" s="197">
        <v>2534.203</v>
      </c>
      <c r="E34" s="212">
        <v>4.4411943196395676</v>
      </c>
      <c r="F34" s="197">
        <v>16036732.983690131</v>
      </c>
      <c r="G34" s="197">
        <v>212430.7</v>
      </c>
      <c r="H34" s="108">
        <v>13.24650726653919</v>
      </c>
      <c r="I34" s="108">
        <v>1.8872612272484082</v>
      </c>
      <c r="J34" s="108">
        <v>14.247236567903821</v>
      </c>
      <c r="K34" s="108">
        <v>10.141962547715558</v>
      </c>
      <c r="L34" s="121">
        <v>16.351051985362822</v>
      </c>
    </row>
    <row r="35" spans="1:12">
      <c r="A35" s="481"/>
      <c r="B35" s="166" t="s">
        <v>75</v>
      </c>
      <c r="C35" s="474">
        <v>0.35499999999999998</v>
      </c>
      <c r="D35" s="197">
        <v>4425.7849999999999</v>
      </c>
      <c r="E35" s="212">
        <v>7.7561944334948709</v>
      </c>
      <c r="F35" s="197">
        <v>16036732.983690131</v>
      </c>
      <c r="G35" s="197">
        <v>199748.5</v>
      </c>
      <c r="H35" s="108">
        <v>12.455685344586742</v>
      </c>
      <c r="I35" s="108">
        <v>2.4055367996206156</v>
      </c>
      <c r="J35" s="108">
        <v>19.312761466522314</v>
      </c>
      <c r="K35" s="108">
        <v>8.4985773092108303</v>
      </c>
      <c r="L35" s="121">
        <v>16.412793379962654</v>
      </c>
    </row>
    <row r="36" spans="1:12">
      <c r="A36" s="481"/>
      <c r="B36" s="166" t="s">
        <v>76</v>
      </c>
      <c r="C36" s="474">
        <v>0.14000000000000001</v>
      </c>
      <c r="D36" s="197">
        <v>3250.38</v>
      </c>
      <c r="E36" s="212">
        <v>5.6962955188159974</v>
      </c>
      <c r="F36" s="197">
        <v>16036732.983690131</v>
      </c>
      <c r="G36" s="197">
        <v>243762</v>
      </c>
      <c r="H36" s="108">
        <v>15.200228141723986</v>
      </c>
      <c r="I36" s="108">
        <v>2.317551417880797</v>
      </c>
      <c r="J36" s="108">
        <v>15.246819957387455</v>
      </c>
      <c r="K36" s="108">
        <v>11.387856059310074</v>
      </c>
      <c r="L36" s="121">
        <v>19.012600224137898</v>
      </c>
    </row>
    <row r="37" spans="1:12">
      <c r="A37" s="482" t="s">
        <v>364</v>
      </c>
      <c r="B37" s="166" t="s">
        <v>73</v>
      </c>
      <c r="C37" s="474">
        <v>0.26400000000000001</v>
      </c>
      <c r="D37" s="197">
        <v>3928.288</v>
      </c>
      <c r="E37" s="212">
        <v>6.8843302417005567</v>
      </c>
      <c r="F37" s="197">
        <v>8357086.9062250126</v>
      </c>
      <c r="G37" s="197">
        <v>782408.1</v>
      </c>
      <c r="H37" s="108">
        <v>93.622108849580243</v>
      </c>
      <c r="I37" s="108">
        <v>9.3398389228940442</v>
      </c>
      <c r="J37" s="108">
        <v>9.9761039755044134</v>
      </c>
      <c r="K37" s="108">
        <v>78.258073821419543</v>
      </c>
      <c r="L37" s="121">
        <v>108.98614387774094</v>
      </c>
    </row>
    <row r="38" spans="1:12">
      <c r="A38" s="481"/>
      <c r="B38" s="166" t="s">
        <v>74</v>
      </c>
      <c r="C38" s="474">
        <v>8.9999999999999993E-3</v>
      </c>
      <c r="D38" s="197">
        <v>2534.203</v>
      </c>
      <c r="E38" s="212">
        <v>4.4411943196395676</v>
      </c>
      <c r="F38" s="197">
        <v>8357086.9062250126</v>
      </c>
      <c r="G38" s="197">
        <v>436996.4</v>
      </c>
      <c r="H38" s="108">
        <v>52.290517605421925</v>
      </c>
      <c r="I38" s="108">
        <v>5.4033932474238906</v>
      </c>
      <c r="J38" s="108">
        <v>10.333409372990451</v>
      </c>
      <c r="K38" s="108">
        <v>43.401935713409628</v>
      </c>
      <c r="L38" s="121">
        <v>61.179099497434223</v>
      </c>
    </row>
    <row r="39" spans="1:12">
      <c r="A39" s="481"/>
      <c r="B39" s="166" t="s">
        <v>75</v>
      </c>
      <c r="C39" s="474">
        <v>0.35499999999999998</v>
      </c>
      <c r="D39" s="197">
        <v>4425.7849999999999</v>
      </c>
      <c r="E39" s="212">
        <v>7.7561944334948709</v>
      </c>
      <c r="F39" s="197">
        <v>8357086.9062250126</v>
      </c>
      <c r="G39" s="197">
        <v>345411.7</v>
      </c>
      <c r="H39" s="108">
        <v>41.331591244158332</v>
      </c>
      <c r="I39" s="108">
        <v>6.2406096384190359</v>
      </c>
      <c r="J39" s="108">
        <v>15.0988855027474</v>
      </c>
      <c r="K39" s="108">
        <v>31.065788388959017</v>
      </c>
      <c r="L39" s="121">
        <v>51.597394099357643</v>
      </c>
    </row>
    <row r="40" spans="1:12">
      <c r="A40" s="481"/>
      <c r="B40" s="166" t="s">
        <v>76</v>
      </c>
      <c r="C40" s="474">
        <v>0.14000000000000001</v>
      </c>
      <c r="D40" s="197">
        <v>3250.38</v>
      </c>
      <c r="E40" s="212">
        <v>5.6962955188159974</v>
      </c>
      <c r="F40" s="197">
        <v>8357086.9062250126</v>
      </c>
      <c r="G40" s="197">
        <v>231506.5</v>
      </c>
      <c r="H40" s="108">
        <v>27.701817941794506</v>
      </c>
      <c r="I40" s="108">
        <v>4.248381271325421</v>
      </c>
      <c r="J40" s="108">
        <v>15.336109999177236</v>
      </c>
      <c r="K40" s="108">
        <v>20.713230750464188</v>
      </c>
      <c r="L40" s="121">
        <v>34.690405133124827</v>
      </c>
    </row>
    <row r="41" spans="1:12">
      <c r="A41" s="482" t="s">
        <v>365</v>
      </c>
      <c r="B41" s="166" t="s">
        <v>73</v>
      </c>
      <c r="C41" s="474">
        <v>0.26400000000000001</v>
      </c>
      <c r="D41" s="197">
        <v>3928.288</v>
      </c>
      <c r="E41" s="212">
        <v>6.8843302417005567</v>
      </c>
      <c r="F41" s="197">
        <v>2063484.5914963917</v>
      </c>
      <c r="G41" s="197">
        <v>180348.2</v>
      </c>
      <c r="H41" s="108">
        <v>87.399828786322871</v>
      </c>
      <c r="I41" s="108">
        <v>15.461702274065898</v>
      </c>
      <c r="J41" s="108">
        <v>17.690769522978158</v>
      </c>
      <c r="K41" s="108">
        <v>61.965328545484468</v>
      </c>
      <c r="L41" s="121">
        <v>112.83432902716127</v>
      </c>
    </row>
    <row r="42" spans="1:12">
      <c r="A42" s="481"/>
      <c r="B42" s="166" t="s">
        <v>74</v>
      </c>
      <c r="C42" s="474">
        <v>8.9999999999999993E-3</v>
      </c>
      <c r="D42" s="197">
        <v>2534.203</v>
      </c>
      <c r="E42" s="212">
        <v>4.4411943196395676</v>
      </c>
      <c r="F42" s="197">
        <v>2063484.5914963917</v>
      </c>
      <c r="G42" s="197">
        <v>129810.3</v>
      </c>
      <c r="H42" s="108">
        <v>62.908296255250711</v>
      </c>
      <c r="I42" s="108">
        <v>10.437693923002133</v>
      </c>
      <c r="J42" s="108">
        <v>16.591919578700939</v>
      </c>
      <c r="K42" s="108">
        <v>45.738289751912205</v>
      </c>
      <c r="L42" s="121">
        <v>80.078302758589217</v>
      </c>
    </row>
    <row r="43" spans="1:12">
      <c r="A43" s="481"/>
      <c r="B43" s="166" t="s">
        <v>75</v>
      </c>
      <c r="C43" s="474">
        <v>0.35499999999999998</v>
      </c>
      <c r="D43" s="197">
        <v>4425.7849999999999</v>
      </c>
      <c r="E43" s="212">
        <v>7.7561944334948709</v>
      </c>
      <c r="F43" s="197">
        <v>2063484.5914963917</v>
      </c>
      <c r="G43" s="197">
        <v>50537.89</v>
      </c>
      <c r="H43" s="108">
        <v>24.491527684900753</v>
      </c>
      <c r="I43" s="108">
        <v>8.2885289113263134</v>
      </c>
      <c r="J43" s="108">
        <v>33.842433260854797</v>
      </c>
      <c r="K43" s="108">
        <v>10.856897625768967</v>
      </c>
      <c r="L43" s="121">
        <v>38.12615774403254</v>
      </c>
    </row>
    <row r="44" spans="1:12" ht="18" thickBot="1">
      <c r="A44" s="483"/>
      <c r="B44" s="213" t="s">
        <v>76</v>
      </c>
      <c r="C44" s="475">
        <v>0.14000000000000001</v>
      </c>
      <c r="D44" s="215">
        <v>3250.38</v>
      </c>
      <c r="E44" s="214">
        <v>5.6962955188159974</v>
      </c>
      <c r="F44" s="215">
        <v>2063484.5914963917</v>
      </c>
      <c r="G44" s="215">
        <v>23294.47</v>
      </c>
      <c r="H44" s="108">
        <v>11.288899416063673</v>
      </c>
      <c r="I44" s="108">
        <v>4.6725117696922238</v>
      </c>
      <c r="J44" s="108">
        <v>41.390321567073386</v>
      </c>
      <c r="K44" s="108">
        <v>3.6026175549199646</v>
      </c>
      <c r="L44" s="121">
        <v>18.975181277207383</v>
      </c>
    </row>
    <row r="45" spans="1:12" ht="51" customHeight="1">
      <c r="A45" s="390" t="s">
        <v>742</v>
      </c>
      <c r="B45" s="391"/>
      <c r="C45" s="391"/>
      <c r="D45" s="391"/>
      <c r="E45" s="391"/>
      <c r="F45" s="391"/>
      <c r="G45" s="391"/>
      <c r="H45" s="391"/>
      <c r="I45" s="391"/>
      <c r="J45" s="391"/>
      <c r="K45" s="391"/>
      <c r="L45" s="392"/>
    </row>
    <row r="46" spans="1:12" ht="72" customHeight="1">
      <c r="A46" s="388" t="s">
        <v>676</v>
      </c>
      <c r="B46" s="388"/>
      <c r="C46" s="388"/>
      <c r="D46" s="388"/>
      <c r="E46" s="388"/>
      <c r="F46" s="388"/>
      <c r="G46" s="388"/>
      <c r="H46" s="388"/>
      <c r="I46" s="388"/>
      <c r="J46" s="388"/>
      <c r="K46" s="388"/>
      <c r="L46" s="389"/>
    </row>
  </sheetData>
  <sheetProtection algorithmName="SHA-512" hashValue="b1gPHJjbAjIelVqqPdBrQxVxm0tZZVLy0rKeiguQ6Euazp1GuSGpiA7GohubUM37EXA/SkOfbwUeXHFFERpxHA==" saltValue="hw/oOuIXsQXqC31zwleMJg==" spinCount="100000" sheet="1" objects="1" scenarios="1" selectLockedCells="1" selectUnlockedCells="1"/>
  <mergeCells count="15">
    <mergeCell ref="A1:L1"/>
    <mergeCell ref="A46:L46"/>
    <mergeCell ref="A45:L45"/>
    <mergeCell ref="A41:A44"/>
    <mergeCell ref="A3:L3"/>
    <mergeCell ref="A4:A7"/>
    <mergeCell ref="A8:A11"/>
    <mergeCell ref="A12:A15"/>
    <mergeCell ref="A16:A19"/>
    <mergeCell ref="A20:A23"/>
    <mergeCell ref="A24:L24"/>
    <mergeCell ref="A25:A28"/>
    <mergeCell ref="A29:A32"/>
    <mergeCell ref="A33:A36"/>
    <mergeCell ref="A37:A40"/>
  </mergeCells>
  <conditionalFormatting sqref="J4:J7 J10:J19 J23">
    <cfRule type="cellIs" dxfId="22" priority="2" operator="greaterThan">
      <formula>50</formula>
    </cfRule>
    <cfRule type="cellIs" dxfId="21" priority="4" operator="greaterThan">
      <formula>30</formula>
    </cfRule>
    <cfRule type="cellIs" dxfId="20" priority="6" operator="greaterThan">
      <formula>50</formula>
    </cfRule>
    <cfRule type="cellIs" dxfId="19" priority="9" operator="greaterThan">
      <formula>30</formula>
    </cfRule>
  </conditionalFormatting>
  <conditionalFormatting sqref="J25:J28 J31 J33:J42">
    <cfRule type="cellIs" dxfId="18" priority="1" operator="greaterThan">
      <formula>50</formula>
    </cfRule>
    <cfRule type="cellIs" dxfId="17" priority="3" operator="greaterThan">
      <formula>30</formula>
    </cfRule>
    <cfRule type="cellIs" dxfId="16" priority="5" operator="greaterThan">
      <formula>50</formula>
    </cfRule>
    <cfRule type="cellIs" dxfId="15" priority="11" operator="greaterThan">
      <formula>30</formula>
    </cfRule>
  </conditionalFormatting>
  <pageMargins left="0.7" right="0.7" top="0.75" bottom="0.75" header="0.3" footer="0.3"/>
  <pageSetup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6D1A3-CB96-8B4C-A1E3-75D5F2888226}">
  <dimension ref="B2:H45"/>
  <sheetViews>
    <sheetView showGridLines="0" topLeftCell="B1" workbookViewId="0">
      <selection activeCell="B1" sqref="B1:H48"/>
    </sheetView>
  </sheetViews>
  <sheetFormatPr baseColWidth="10" defaultRowHeight="16"/>
  <cols>
    <col min="1" max="1" width="4" customWidth="1"/>
    <col min="2" max="2" width="48.1640625" customWidth="1"/>
    <col min="3" max="3" width="2.33203125" customWidth="1"/>
    <col min="4" max="4" width="49.6640625" customWidth="1"/>
    <col min="5" max="5" width="2.33203125" customWidth="1"/>
    <col min="6" max="6" width="38.6640625" customWidth="1"/>
    <col min="7" max="7" width="2.33203125" customWidth="1"/>
    <col min="8" max="8" width="32.5" customWidth="1"/>
  </cols>
  <sheetData>
    <row r="2" spans="2:8" ht="17" thickBot="1"/>
    <row r="3" spans="2:8" ht="26" customHeight="1" thickBot="1">
      <c r="B3" s="402" t="s">
        <v>680</v>
      </c>
      <c r="C3" s="403"/>
      <c r="D3" s="403"/>
      <c r="E3" s="403"/>
      <c r="F3" s="403"/>
      <c r="G3" s="403"/>
      <c r="H3" s="404"/>
    </row>
    <row r="4" spans="2:8" ht="26" customHeight="1" thickBot="1">
      <c r="B4" s="411" t="s">
        <v>681</v>
      </c>
      <c r="C4" s="412"/>
      <c r="D4" s="412"/>
      <c r="E4" s="412"/>
      <c r="F4" s="412"/>
      <c r="G4" s="412"/>
      <c r="H4" s="413"/>
    </row>
    <row r="5" spans="2:8" ht="20" customHeight="1">
      <c r="B5" s="304" t="s">
        <v>73</v>
      </c>
      <c r="C5" s="405"/>
      <c r="D5" s="305" t="s">
        <v>593</v>
      </c>
      <c r="E5" s="405"/>
      <c r="F5" s="305" t="s">
        <v>75</v>
      </c>
      <c r="G5" s="405"/>
      <c r="H5" s="306" t="s">
        <v>683</v>
      </c>
    </row>
    <row r="6" spans="2:8" ht="17">
      <c r="B6" s="307" t="s">
        <v>595</v>
      </c>
      <c r="C6" s="406"/>
      <c r="D6" s="309" t="s">
        <v>595</v>
      </c>
      <c r="E6" s="406"/>
      <c r="F6" s="309" t="s">
        <v>596</v>
      </c>
      <c r="G6" s="406"/>
      <c r="H6" s="310" t="s">
        <v>597</v>
      </c>
    </row>
    <row r="7" spans="2:8" ht="17">
      <c r="B7" s="307" t="s">
        <v>598</v>
      </c>
      <c r="C7" s="406"/>
      <c r="D7" s="309" t="s">
        <v>598</v>
      </c>
      <c r="E7" s="406"/>
      <c r="F7" s="309" t="s">
        <v>599</v>
      </c>
      <c r="G7" s="406"/>
      <c r="H7" s="310" t="s">
        <v>600</v>
      </c>
    </row>
    <row r="8" spans="2:8" ht="17">
      <c r="B8" s="307" t="s">
        <v>601</v>
      </c>
      <c r="C8" s="406"/>
      <c r="D8" s="309" t="s">
        <v>601</v>
      </c>
      <c r="E8" s="406"/>
      <c r="F8" s="309"/>
      <c r="G8" s="406"/>
      <c r="H8" s="310" t="s">
        <v>602</v>
      </c>
    </row>
    <row r="9" spans="2:8" ht="17">
      <c r="B9" s="307" t="s">
        <v>603</v>
      </c>
      <c r="C9" s="406"/>
      <c r="D9" s="309" t="s">
        <v>603</v>
      </c>
      <c r="E9" s="406"/>
      <c r="F9" s="309"/>
      <c r="G9" s="406"/>
      <c r="H9" s="310"/>
    </row>
    <row r="10" spans="2:8" ht="17">
      <c r="B10" s="307" t="s">
        <v>604</v>
      </c>
      <c r="C10" s="406"/>
      <c r="D10" s="309" t="s">
        <v>604</v>
      </c>
      <c r="E10" s="406"/>
      <c r="F10" s="309"/>
      <c r="G10" s="406"/>
      <c r="H10" s="310"/>
    </row>
    <row r="11" spans="2:8" ht="17">
      <c r="B11" s="307" t="s">
        <v>605</v>
      </c>
      <c r="C11" s="406"/>
      <c r="D11" s="309" t="s">
        <v>605</v>
      </c>
      <c r="E11" s="406"/>
      <c r="F11" s="309"/>
      <c r="G11" s="406"/>
      <c r="H11" s="310"/>
    </row>
    <row r="12" spans="2:8" ht="17">
      <c r="B12" s="307" t="s">
        <v>606</v>
      </c>
      <c r="C12" s="406"/>
      <c r="D12" s="309" t="s">
        <v>606</v>
      </c>
      <c r="E12" s="406"/>
      <c r="F12" s="309"/>
      <c r="G12" s="406"/>
      <c r="H12" s="310"/>
    </row>
    <row r="13" spans="2:8" ht="17">
      <c r="B13" s="307" t="s">
        <v>607</v>
      </c>
      <c r="C13" s="406"/>
      <c r="D13" s="309" t="s">
        <v>607</v>
      </c>
      <c r="E13" s="406"/>
      <c r="F13" s="309"/>
      <c r="G13" s="406"/>
      <c r="H13" s="310"/>
    </row>
    <row r="14" spans="2:8" ht="17">
      <c r="B14" s="307" t="s">
        <v>608</v>
      </c>
      <c r="C14" s="406"/>
      <c r="D14" s="309" t="s">
        <v>608</v>
      </c>
      <c r="E14" s="406"/>
      <c r="F14" s="309"/>
      <c r="G14" s="406"/>
      <c r="H14" s="310"/>
    </row>
    <row r="15" spans="2:8" ht="17">
      <c r="B15" s="307" t="s">
        <v>609</v>
      </c>
      <c r="C15" s="406"/>
      <c r="D15" s="309" t="s">
        <v>609</v>
      </c>
      <c r="E15" s="406"/>
      <c r="F15" s="309"/>
      <c r="G15" s="406"/>
      <c r="H15" s="310"/>
    </row>
    <row r="16" spans="2:8" ht="17">
      <c r="B16" s="307" t="s">
        <v>610</v>
      </c>
      <c r="C16" s="406"/>
      <c r="D16" s="309" t="s">
        <v>610</v>
      </c>
      <c r="E16" s="406"/>
      <c r="F16" s="309"/>
      <c r="G16" s="406"/>
      <c r="H16" s="310"/>
    </row>
    <row r="17" spans="2:8" ht="17">
      <c r="B17" s="307" t="s">
        <v>611</v>
      </c>
      <c r="C17" s="406"/>
      <c r="D17" s="309" t="s">
        <v>611</v>
      </c>
      <c r="E17" s="406"/>
      <c r="F17" s="309"/>
      <c r="G17" s="406"/>
      <c r="H17" s="310"/>
    </row>
    <row r="18" spans="2:8" ht="17">
      <c r="B18" s="307" t="s">
        <v>612</v>
      </c>
      <c r="C18" s="406"/>
      <c r="D18" s="309" t="s">
        <v>612</v>
      </c>
      <c r="E18" s="406"/>
      <c r="F18" s="309"/>
      <c r="G18" s="406"/>
      <c r="H18" s="310"/>
    </row>
    <row r="19" spans="2:8" ht="17">
      <c r="B19" s="307" t="s">
        <v>596</v>
      </c>
      <c r="C19" s="406"/>
      <c r="D19" s="309" t="s">
        <v>613</v>
      </c>
      <c r="E19" s="406"/>
      <c r="F19" s="309"/>
      <c r="G19" s="406"/>
      <c r="H19" s="310"/>
    </row>
    <row r="20" spans="2:8" ht="17">
      <c r="B20" s="307" t="s">
        <v>613</v>
      </c>
      <c r="C20" s="406"/>
      <c r="D20" s="309" t="s">
        <v>614</v>
      </c>
      <c r="E20" s="406"/>
      <c r="F20" s="309"/>
      <c r="G20" s="406"/>
      <c r="H20" s="310"/>
    </row>
    <row r="21" spans="2:8" ht="17">
      <c r="B21" s="307" t="s">
        <v>614</v>
      </c>
      <c r="C21" s="406"/>
      <c r="D21" s="309"/>
      <c r="E21" s="406"/>
      <c r="F21" s="309"/>
      <c r="G21" s="406"/>
      <c r="H21" s="310"/>
    </row>
    <row r="22" spans="2:8" ht="18" thickBot="1">
      <c r="B22" s="308" t="s">
        <v>599</v>
      </c>
      <c r="C22" s="407"/>
      <c r="D22" s="311"/>
      <c r="E22" s="407"/>
      <c r="F22" s="311"/>
      <c r="G22" s="407"/>
      <c r="H22" s="312"/>
    </row>
    <row r="23" spans="2:8" ht="17" thickBot="1"/>
    <row r="24" spans="2:8" ht="25" customHeight="1" thickBot="1">
      <c r="B24" s="408" t="s">
        <v>682</v>
      </c>
      <c r="C24" s="409"/>
      <c r="D24" s="409"/>
      <c r="E24" s="409"/>
      <c r="F24" s="409"/>
      <c r="G24" s="409"/>
      <c r="H24" s="410"/>
    </row>
    <row r="25" spans="2:8" s="281" customFormat="1" ht="21" customHeight="1">
      <c r="B25" s="304" t="s">
        <v>73</v>
      </c>
      <c r="C25" s="400"/>
      <c r="D25" s="305" t="s">
        <v>615</v>
      </c>
      <c r="E25" s="400"/>
      <c r="F25" s="305" t="s">
        <v>75</v>
      </c>
      <c r="G25" s="400"/>
      <c r="H25" s="306" t="s">
        <v>594</v>
      </c>
    </row>
    <row r="26" spans="2:8" ht="17">
      <c r="B26" s="307" t="s">
        <v>595</v>
      </c>
      <c r="C26" s="401"/>
      <c r="D26" s="309" t="s">
        <v>595</v>
      </c>
      <c r="E26" s="401"/>
      <c r="F26" s="309" t="s">
        <v>596</v>
      </c>
      <c r="G26" s="401"/>
      <c r="H26" s="316" t="s">
        <v>616</v>
      </c>
    </row>
    <row r="27" spans="2:8" ht="17">
      <c r="B27" s="307" t="s">
        <v>598</v>
      </c>
      <c r="C27" s="401"/>
      <c r="D27" s="309" t="s">
        <v>598</v>
      </c>
      <c r="E27" s="401"/>
      <c r="F27" s="309" t="s">
        <v>599</v>
      </c>
      <c r="G27" s="401"/>
      <c r="H27" s="310"/>
    </row>
    <row r="28" spans="2:8" ht="17">
      <c r="B28" s="307" t="s">
        <v>601</v>
      </c>
      <c r="C28" s="401"/>
      <c r="D28" s="309" t="s">
        <v>601</v>
      </c>
      <c r="E28" s="401"/>
      <c r="F28" s="315" t="s">
        <v>686</v>
      </c>
      <c r="G28" s="401"/>
      <c r="H28" s="200"/>
    </row>
    <row r="29" spans="2:8" ht="17">
      <c r="B29" s="307" t="s">
        <v>603</v>
      </c>
      <c r="C29" s="401"/>
      <c r="D29" s="309" t="s">
        <v>603</v>
      </c>
      <c r="E29" s="401"/>
      <c r="F29" s="309"/>
      <c r="G29" s="401"/>
      <c r="H29" s="200"/>
    </row>
    <row r="30" spans="2:8" ht="17">
      <c r="B30" s="307" t="s">
        <v>604</v>
      </c>
      <c r="C30" s="401"/>
      <c r="D30" s="309" t="s">
        <v>604</v>
      </c>
      <c r="E30" s="401"/>
      <c r="F30" s="309"/>
      <c r="G30" s="401"/>
      <c r="H30" s="200"/>
    </row>
    <row r="31" spans="2:8" ht="17">
      <c r="B31" s="307" t="s">
        <v>605</v>
      </c>
      <c r="C31" s="401"/>
      <c r="D31" s="309" t="s">
        <v>605</v>
      </c>
      <c r="E31" s="401"/>
      <c r="F31" s="199"/>
      <c r="G31" s="401"/>
      <c r="H31" s="200"/>
    </row>
    <row r="32" spans="2:8" ht="17">
      <c r="B32" s="307" t="s">
        <v>606</v>
      </c>
      <c r="C32" s="401"/>
      <c r="D32" s="309" t="s">
        <v>606</v>
      </c>
      <c r="E32" s="401"/>
      <c r="F32" s="199"/>
      <c r="G32" s="401"/>
      <c r="H32" s="200"/>
    </row>
    <row r="33" spans="2:8" ht="17">
      <c r="B33" s="307" t="s">
        <v>607</v>
      </c>
      <c r="C33" s="401"/>
      <c r="D33" s="309" t="s">
        <v>607</v>
      </c>
      <c r="E33" s="401"/>
      <c r="F33" s="199"/>
      <c r="G33" s="401"/>
      <c r="H33" s="200"/>
    </row>
    <row r="34" spans="2:8" ht="17">
      <c r="B34" s="307" t="s">
        <v>608</v>
      </c>
      <c r="C34" s="401"/>
      <c r="D34" s="309" t="s">
        <v>608</v>
      </c>
      <c r="E34" s="401"/>
      <c r="F34" s="199"/>
      <c r="G34" s="401"/>
      <c r="H34" s="200"/>
    </row>
    <row r="35" spans="2:8" ht="17">
      <c r="B35" s="307" t="s">
        <v>609</v>
      </c>
      <c r="C35" s="401"/>
      <c r="D35" s="309" t="s">
        <v>609</v>
      </c>
      <c r="E35" s="401"/>
      <c r="F35" s="199"/>
      <c r="G35" s="401"/>
      <c r="H35" s="200"/>
    </row>
    <row r="36" spans="2:8" ht="17">
      <c r="B36" s="307" t="s">
        <v>610</v>
      </c>
      <c r="C36" s="401"/>
      <c r="D36" s="309" t="s">
        <v>610</v>
      </c>
      <c r="E36" s="401"/>
      <c r="F36" s="199"/>
      <c r="G36" s="401"/>
      <c r="H36" s="200"/>
    </row>
    <row r="37" spans="2:8" ht="17">
      <c r="B37" s="307" t="s">
        <v>611</v>
      </c>
      <c r="C37" s="401"/>
      <c r="D37" s="309" t="s">
        <v>611</v>
      </c>
      <c r="E37" s="401"/>
      <c r="F37" s="199"/>
      <c r="G37" s="401"/>
      <c r="H37" s="200"/>
    </row>
    <row r="38" spans="2:8" ht="17">
      <c r="B38" s="307" t="s">
        <v>612</v>
      </c>
      <c r="C38" s="401"/>
      <c r="D38" s="309" t="s">
        <v>612</v>
      </c>
      <c r="E38" s="401"/>
      <c r="F38" s="199"/>
      <c r="G38" s="401"/>
      <c r="H38" s="200"/>
    </row>
    <row r="39" spans="2:8" ht="17">
      <c r="B39" s="307" t="s">
        <v>596</v>
      </c>
      <c r="C39" s="401"/>
      <c r="D39" s="309" t="s">
        <v>613</v>
      </c>
      <c r="E39" s="401"/>
      <c r="F39" s="199"/>
      <c r="G39" s="401"/>
      <c r="H39" s="200"/>
    </row>
    <row r="40" spans="2:8" ht="17">
      <c r="B40" s="307" t="s">
        <v>613</v>
      </c>
      <c r="C40" s="401"/>
      <c r="D40" s="309" t="s">
        <v>614</v>
      </c>
      <c r="E40" s="401"/>
      <c r="F40" s="199"/>
      <c r="G40" s="401"/>
      <c r="H40" s="200"/>
    </row>
    <row r="41" spans="2:8" ht="17">
      <c r="B41" s="307" t="s">
        <v>614</v>
      </c>
      <c r="C41" s="401"/>
      <c r="D41" s="315" t="s">
        <v>684</v>
      </c>
      <c r="E41" s="401"/>
      <c r="F41" s="199"/>
      <c r="G41" s="401"/>
      <c r="H41" s="200"/>
    </row>
    <row r="42" spans="2:8" ht="17">
      <c r="B42" s="307" t="s">
        <v>599</v>
      </c>
      <c r="C42" s="401"/>
      <c r="D42" s="315" t="s">
        <v>685</v>
      </c>
      <c r="E42" s="401"/>
      <c r="F42" s="199"/>
      <c r="G42" s="401"/>
      <c r="H42" s="200"/>
    </row>
    <row r="43" spans="2:8" ht="17">
      <c r="B43" s="313" t="s">
        <v>684</v>
      </c>
      <c r="C43" s="199"/>
      <c r="D43" s="199"/>
      <c r="E43" s="199"/>
      <c r="F43" s="199"/>
      <c r="G43" s="199"/>
      <c r="H43" s="200"/>
    </row>
    <row r="44" spans="2:8" ht="17">
      <c r="B44" s="313" t="s">
        <v>685</v>
      </c>
      <c r="C44" s="199"/>
      <c r="D44" s="199"/>
      <c r="E44" s="199"/>
      <c r="F44" s="199"/>
      <c r="G44" s="199"/>
      <c r="H44" s="200"/>
    </row>
    <row r="45" spans="2:8" ht="18" thickBot="1">
      <c r="B45" s="314" t="s">
        <v>686</v>
      </c>
      <c r="C45" s="201"/>
      <c r="D45" s="201"/>
      <c r="E45" s="201"/>
      <c r="F45" s="201"/>
      <c r="G45" s="201"/>
      <c r="H45" s="202"/>
    </row>
  </sheetData>
  <sheetProtection algorithmName="SHA-512" hashValue="U0e4Y8h/eGyRBh/BD/h6VwplR1hCJ0iwlMY4vfuSosppAFFD2ARxxdza8CeCy7MpiXdF53gJUm3MFaWVu9QM4w==" saltValue="x0B37r90soTdB993cl+UOQ==" spinCount="100000" sheet="1" objects="1" scenarios="1" selectLockedCells="1" selectUnlockedCells="1"/>
  <mergeCells count="9">
    <mergeCell ref="C25:C42"/>
    <mergeCell ref="E25:E42"/>
    <mergeCell ref="G25:G42"/>
    <mergeCell ref="B3:H3"/>
    <mergeCell ref="C5:C22"/>
    <mergeCell ref="E5:E22"/>
    <mergeCell ref="G5:G22"/>
    <mergeCell ref="B24:H24"/>
    <mergeCell ref="B4:H4"/>
  </mergeCells>
  <pageMargins left="0.7" right="0.7" top="0.75" bottom="0.75" header="0.3" footer="0.3"/>
  <pageSetup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22252-4CF9-F047-8AAD-D7C47AEDF2C2}">
  <dimension ref="B1:Z17"/>
  <sheetViews>
    <sheetView showGridLines="0" workbookViewId="0">
      <selection activeCell="N16" sqref="N16"/>
    </sheetView>
  </sheetViews>
  <sheetFormatPr baseColWidth="10" defaultRowHeight="16"/>
  <cols>
    <col min="1" max="1" width="3" customWidth="1"/>
    <col min="2" max="2" width="20.33203125" customWidth="1"/>
    <col min="4" max="4" width="1.6640625" customWidth="1"/>
    <col min="5" max="8" width="10.83203125" style="103"/>
    <col min="9" max="9" width="1.83203125" style="103" customWidth="1"/>
    <col min="10" max="13" width="10.83203125" style="103"/>
    <col min="14" max="14" width="1.83203125" style="103" customWidth="1"/>
    <col min="15" max="17" width="10.83203125" style="103"/>
    <col min="18" max="18" width="9.33203125" style="103" customWidth="1"/>
    <col min="19" max="19" width="2.1640625" style="103" customWidth="1"/>
    <col min="20" max="22" width="10.83203125" style="103"/>
    <col min="23" max="23" width="10.1640625" style="103" customWidth="1"/>
    <col min="24" max="24" width="1.83203125" style="103" customWidth="1"/>
    <col min="25" max="26" width="10.83203125" style="103"/>
  </cols>
  <sheetData>
    <row r="1" spans="2:26" ht="17" thickBot="1"/>
    <row r="2" spans="2:26" ht="55" customHeight="1" thickBot="1">
      <c r="B2" s="414" t="s">
        <v>694</v>
      </c>
      <c r="C2" s="415"/>
      <c r="D2" s="415"/>
      <c r="E2" s="415"/>
      <c r="F2" s="415"/>
      <c r="G2" s="415"/>
      <c r="H2" s="415"/>
      <c r="I2" s="415"/>
      <c r="J2" s="415"/>
      <c r="K2" s="415"/>
      <c r="L2" s="415"/>
      <c r="M2" s="415"/>
      <c r="N2" s="415"/>
      <c r="O2" s="415"/>
      <c r="P2" s="415"/>
      <c r="Q2" s="415"/>
      <c r="R2" s="415"/>
      <c r="S2" s="415"/>
      <c r="T2" s="415"/>
      <c r="U2" s="415"/>
      <c r="V2" s="415"/>
      <c r="W2" s="415"/>
      <c r="X2" s="415"/>
      <c r="Y2" s="415"/>
      <c r="Z2" s="416"/>
    </row>
    <row r="3" spans="2:26" ht="42" customHeight="1" thickBot="1">
      <c r="B3" s="423" t="s">
        <v>692</v>
      </c>
      <c r="C3" s="420"/>
      <c r="D3" s="420"/>
      <c r="E3" s="420"/>
      <c r="F3" s="420"/>
      <c r="G3" s="420"/>
      <c r="H3" s="420"/>
      <c r="I3" s="420"/>
      <c r="J3" s="420"/>
      <c r="K3" s="420"/>
      <c r="L3" s="420"/>
      <c r="M3" s="420"/>
      <c r="N3" s="420"/>
      <c r="O3" s="420"/>
      <c r="P3" s="420"/>
      <c r="Q3" s="420"/>
      <c r="R3" s="420"/>
      <c r="S3" s="420"/>
      <c r="T3" s="420"/>
      <c r="U3" s="420"/>
      <c r="V3" s="420"/>
      <c r="W3" s="420"/>
      <c r="X3" s="420"/>
      <c r="Y3" s="420"/>
      <c r="Z3" s="421"/>
    </row>
    <row r="4" spans="2:26" ht="18" thickBot="1">
      <c r="B4" s="322"/>
      <c r="C4" s="417" t="s">
        <v>652</v>
      </c>
      <c r="D4" s="418"/>
      <c r="E4" s="418"/>
      <c r="F4" s="418"/>
      <c r="G4" s="419"/>
      <c r="H4" s="417" t="s">
        <v>4</v>
      </c>
      <c r="I4" s="418"/>
      <c r="J4" s="418"/>
      <c r="K4" s="418"/>
      <c r="L4" s="419"/>
      <c r="M4" s="417" t="s">
        <v>2</v>
      </c>
      <c r="N4" s="418"/>
      <c r="O4" s="418"/>
      <c r="P4" s="418"/>
      <c r="Q4" s="419"/>
      <c r="R4" s="418" t="s">
        <v>650</v>
      </c>
      <c r="S4" s="418"/>
      <c r="T4" s="418"/>
      <c r="U4" s="418"/>
      <c r="V4" s="418"/>
      <c r="W4" s="417" t="s">
        <v>1</v>
      </c>
      <c r="X4" s="418"/>
      <c r="Y4" s="418"/>
      <c r="Z4" s="419"/>
    </row>
    <row r="5" spans="2:26" ht="18" thickBot="1">
      <c r="B5" s="323"/>
      <c r="C5" s="422" t="s">
        <v>649</v>
      </c>
      <c r="D5" s="420"/>
      <c r="E5" s="420" t="s">
        <v>275</v>
      </c>
      <c r="F5" s="420"/>
      <c r="G5" s="321" t="s">
        <v>274</v>
      </c>
      <c r="H5" s="422" t="s">
        <v>649</v>
      </c>
      <c r="I5" s="420"/>
      <c r="J5" s="420" t="s">
        <v>275</v>
      </c>
      <c r="K5" s="420"/>
      <c r="L5" s="321" t="s">
        <v>274</v>
      </c>
      <c r="M5" s="422" t="s">
        <v>649</v>
      </c>
      <c r="N5" s="420"/>
      <c r="O5" s="420" t="s">
        <v>275</v>
      </c>
      <c r="P5" s="420"/>
      <c r="Q5" s="321" t="s">
        <v>274</v>
      </c>
      <c r="R5" s="420" t="s">
        <v>649</v>
      </c>
      <c r="S5" s="420"/>
      <c r="T5" s="420" t="s">
        <v>275</v>
      </c>
      <c r="U5" s="420"/>
      <c r="V5" s="320" t="s">
        <v>274</v>
      </c>
      <c r="W5" s="422" t="s">
        <v>649</v>
      </c>
      <c r="X5" s="420"/>
      <c r="Y5" s="420" t="s">
        <v>275</v>
      </c>
      <c r="Z5" s="421"/>
    </row>
    <row r="6" spans="2:26" ht="17">
      <c r="B6" s="323" t="s">
        <v>73</v>
      </c>
      <c r="C6" s="324">
        <v>13.580200000000001</v>
      </c>
      <c r="D6" s="325"/>
      <c r="E6" s="108">
        <v>10.109399999999999</v>
      </c>
      <c r="F6" s="108">
        <v>18.220600000000001</v>
      </c>
      <c r="G6" s="121">
        <f>C6/$W$6</f>
        <v>2.5418234226140344</v>
      </c>
      <c r="H6" s="326">
        <v>33.748599999999996</v>
      </c>
      <c r="I6" s="108"/>
      <c r="J6" s="108">
        <v>22.478000000000002</v>
      </c>
      <c r="K6" s="108">
        <v>50.379300000000001</v>
      </c>
      <c r="L6" s="121">
        <f>H6/$W$6</f>
        <v>6.3167686750145053</v>
      </c>
      <c r="M6" s="327">
        <v>15.924199999999999</v>
      </c>
      <c r="N6" s="328" t="s">
        <v>276</v>
      </c>
      <c r="O6" s="108">
        <v>6.6471999999999998</v>
      </c>
      <c r="P6" s="108">
        <v>37.657600000000002</v>
      </c>
      <c r="Q6" s="121">
        <f>M6/$W$6</f>
        <v>2.9805529039624159</v>
      </c>
      <c r="R6" s="44">
        <v>19.364599999999999</v>
      </c>
      <c r="S6" s="328" t="s">
        <v>276</v>
      </c>
      <c r="T6" s="108">
        <v>7.8005000000000004</v>
      </c>
      <c r="U6" s="108">
        <v>47.255299999999998</v>
      </c>
      <c r="V6" s="108">
        <f>R6/$W$6</f>
        <v>3.6244969771838211</v>
      </c>
      <c r="W6" s="327">
        <v>5.3426999999999998</v>
      </c>
      <c r="X6" s="108"/>
      <c r="Y6" s="108">
        <v>5.0282</v>
      </c>
      <c r="Z6" s="121">
        <v>5.6766999999999994</v>
      </c>
    </row>
    <row r="7" spans="2:26" ht="17">
      <c r="B7" s="323" t="s">
        <v>648</v>
      </c>
      <c r="C7" s="324">
        <v>9.1166</v>
      </c>
      <c r="D7" s="325"/>
      <c r="E7" s="108">
        <v>6.5085000000000006</v>
      </c>
      <c r="F7" s="108">
        <v>12.756500000000001</v>
      </c>
      <c r="G7" s="121">
        <f>C7/$W$7</f>
        <v>2.9100485188968337</v>
      </c>
      <c r="H7" s="326">
        <v>20.198599999999999</v>
      </c>
      <c r="I7" s="108"/>
      <c r="J7" s="108">
        <v>12.508699999999999</v>
      </c>
      <c r="K7" s="108">
        <v>32.460799999999999</v>
      </c>
      <c r="L7" s="121">
        <f>H7/$W$7</f>
        <v>6.4474591419816134</v>
      </c>
      <c r="M7" s="327">
        <v>14.2453</v>
      </c>
      <c r="N7" s="328" t="s">
        <v>276</v>
      </c>
      <c r="O7" s="108">
        <v>5.4934000000000003</v>
      </c>
      <c r="P7" s="108">
        <v>36.429600000000001</v>
      </c>
      <c r="Q7" s="121">
        <f>M7/$W$7</f>
        <v>4.5471463227783451</v>
      </c>
      <c r="R7" s="44">
        <v>17.416399999999999</v>
      </c>
      <c r="S7" s="328" t="s">
        <v>276</v>
      </c>
      <c r="T7" s="108">
        <v>6.43</v>
      </c>
      <c r="U7" s="108">
        <v>46.299399999999999</v>
      </c>
      <c r="V7" s="108">
        <f>R7/$W$7</f>
        <v>5.5593718079673131</v>
      </c>
      <c r="W7" s="327">
        <v>3.1328</v>
      </c>
      <c r="X7" s="108"/>
      <c r="Y7" s="108">
        <v>2.8790999999999998</v>
      </c>
      <c r="Z7" s="121">
        <v>3.4085999999999999</v>
      </c>
    </row>
    <row r="8" spans="2:26" ht="17">
      <c r="B8" s="323" t="s">
        <v>75</v>
      </c>
      <c r="C8" s="324">
        <v>4.8178000000000001</v>
      </c>
      <c r="D8" s="325"/>
      <c r="E8" s="108">
        <v>2.9432999999999998</v>
      </c>
      <c r="F8" s="108">
        <v>7.8767000000000005</v>
      </c>
      <c r="G8" s="121">
        <f>C8/$W$8</f>
        <v>2.0707470128083898</v>
      </c>
      <c r="H8" s="326">
        <v>15.2376</v>
      </c>
      <c r="I8" s="108"/>
      <c r="J8" s="108">
        <v>7.6063999999999998</v>
      </c>
      <c r="K8" s="108">
        <v>30.2912</v>
      </c>
      <c r="L8" s="121">
        <f>H8/$W$8</f>
        <v>6.5492994068597952</v>
      </c>
      <c r="M8" s="327">
        <v>7.2940000000000005</v>
      </c>
      <c r="N8" s="328" t="s">
        <v>276</v>
      </c>
      <c r="O8" s="108">
        <v>1.9163999999999999</v>
      </c>
      <c r="P8" s="108">
        <v>27.348199999999999</v>
      </c>
      <c r="Q8" s="121">
        <f>M8/$W$8</f>
        <v>3.1350468494799282</v>
      </c>
      <c r="R8" s="44">
        <v>1.9481999999999999</v>
      </c>
      <c r="S8" s="328" t="s">
        <v>276</v>
      </c>
      <c r="T8" s="108">
        <v>0.3705</v>
      </c>
      <c r="U8" s="108">
        <v>10.1752</v>
      </c>
      <c r="V8" s="108">
        <f>R8/$W$8</f>
        <v>0.83735923665434542</v>
      </c>
      <c r="W8" s="327">
        <v>2.3266</v>
      </c>
      <c r="X8" s="108"/>
      <c r="Y8" s="108">
        <v>2.1269999999999998</v>
      </c>
      <c r="Z8" s="121">
        <v>2.5449000000000002</v>
      </c>
    </row>
    <row r="9" spans="2:26" ht="18" thickBot="1">
      <c r="B9" s="329" t="s">
        <v>76</v>
      </c>
      <c r="C9" s="330">
        <v>4.016</v>
      </c>
      <c r="D9" s="331"/>
      <c r="E9" s="287">
        <v>2.6017999999999999</v>
      </c>
      <c r="F9" s="287">
        <v>6.1942000000000004</v>
      </c>
      <c r="G9" s="301">
        <f>C9/$W$9</f>
        <v>1.5693017076315894</v>
      </c>
      <c r="H9" s="332">
        <v>8.2522000000000002</v>
      </c>
      <c r="I9" s="333"/>
      <c r="J9" s="287">
        <v>4.1593999999999998</v>
      </c>
      <c r="K9" s="287">
        <v>16.3065</v>
      </c>
      <c r="L9" s="301">
        <f>H9/$W$9</f>
        <v>3.2246492907662851</v>
      </c>
      <c r="M9" s="334">
        <v>4.8947000000000003</v>
      </c>
      <c r="N9" s="333" t="s">
        <v>276</v>
      </c>
      <c r="O9" s="287">
        <v>1.3774</v>
      </c>
      <c r="P9" s="287">
        <v>17.238900000000001</v>
      </c>
      <c r="Q9" s="301">
        <f>M9/$W$9</f>
        <v>1.9126646086514791</v>
      </c>
      <c r="R9" s="44">
        <v>1.2471999999999999</v>
      </c>
      <c r="S9" s="328" t="s">
        <v>276</v>
      </c>
      <c r="T9" s="108">
        <v>0.23470000000000002</v>
      </c>
      <c r="U9" s="108">
        <v>6.5994000000000002</v>
      </c>
      <c r="V9" s="108">
        <f>R9/$W$9</f>
        <v>0.48735883709116484</v>
      </c>
      <c r="W9" s="334">
        <v>2.5590999999999999</v>
      </c>
      <c r="X9" s="287"/>
      <c r="Y9" s="287">
        <v>2.3437999999999999</v>
      </c>
      <c r="Z9" s="301">
        <v>2.7940999999999998</v>
      </c>
    </row>
    <row r="10" spans="2:26" ht="47" customHeight="1" thickBot="1">
      <c r="B10" s="423" t="s">
        <v>693</v>
      </c>
      <c r="C10" s="420"/>
      <c r="D10" s="420"/>
      <c r="E10" s="420"/>
      <c r="F10" s="420"/>
      <c r="G10" s="420"/>
      <c r="H10" s="420"/>
      <c r="I10" s="420"/>
      <c r="J10" s="420"/>
      <c r="K10" s="420"/>
      <c r="L10" s="420"/>
      <c r="M10" s="420"/>
      <c r="N10" s="420"/>
      <c r="O10" s="420"/>
      <c r="P10" s="420"/>
      <c r="Q10" s="420"/>
      <c r="R10" s="420"/>
      <c r="S10" s="420"/>
      <c r="T10" s="420"/>
      <c r="U10" s="420"/>
      <c r="V10" s="420"/>
      <c r="W10" s="420"/>
      <c r="X10" s="420"/>
      <c r="Y10" s="420"/>
      <c r="Z10" s="421"/>
    </row>
    <row r="11" spans="2:26" ht="18" thickBot="1">
      <c r="B11" s="335"/>
      <c r="C11" s="417" t="s">
        <v>651</v>
      </c>
      <c r="D11" s="418"/>
      <c r="E11" s="418"/>
      <c r="F11" s="418"/>
      <c r="G11" s="419"/>
      <c r="H11" s="417" t="s">
        <v>4</v>
      </c>
      <c r="I11" s="418"/>
      <c r="J11" s="418"/>
      <c r="K11" s="418"/>
      <c r="L11" s="419"/>
      <c r="M11" s="417" t="s">
        <v>2</v>
      </c>
      <c r="N11" s="418"/>
      <c r="O11" s="418"/>
      <c r="P11" s="418"/>
      <c r="Q11" s="419"/>
      <c r="R11" s="417" t="s">
        <v>650</v>
      </c>
      <c r="S11" s="418"/>
      <c r="T11" s="418"/>
      <c r="U11" s="418"/>
      <c r="V11" s="419"/>
      <c r="W11" s="417" t="s">
        <v>1</v>
      </c>
      <c r="X11" s="418"/>
      <c r="Y11" s="418"/>
      <c r="Z11" s="419"/>
    </row>
    <row r="12" spans="2:26" ht="18" thickBot="1">
      <c r="B12" s="336"/>
      <c r="C12" s="422" t="s">
        <v>649</v>
      </c>
      <c r="D12" s="420"/>
      <c r="E12" s="420" t="s">
        <v>275</v>
      </c>
      <c r="F12" s="420"/>
      <c r="G12" s="321" t="s">
        <v>274</v>
      </c>
      <c r="H12" s="422" t="s">
        <v>649</v>
      </c>
      <c r="I12" s="420"/>
      <c r="J12" s="420" t="s">
        <v>275</v>
      </c>
      <c r="K12" s="420"/>
      <c r="L12" s="321" t="s">
        <v>274</v>
      </c>
      <c r="M12" s="422" t="s">
        <v>649</v>
      </c>
      <c r="N12" s="420"/>
      <c r="O12" s="420" t="s">
        <v>275</v>
      </c>
      <c r="P12" s="420"/>
      <c r="Q12" s="321" t="s">
        <v>274</v>
      </c>
      <c r="R12" s="422" t="s">
        <v>649</v>
      </c>
      <c r="S12" s="420"/>
      <c r="T12" s="420" t="s">
        <v>275</v>
      </c>
      <c r="U12" s="420"/>
      <c r="V12" s="321" t="s">
        <v>274</v>
      </c>
      <c r="W12" s="422" t="s">
        <v>649</v>
      </c>
      <c r="X12" s="420"/>
      <c r="Y12" s="420" t="s">
        <v>275</v>
      </c>
      <c r="Z12" s="421"/>
    </row>
    <row r="13" spans="2:26" ht="17">
      <c r="B13" s="323" t="s">
        <v>73</v>
      </c>
      <c r="C13" s="324">
        <v>10.484200000000001</v>
      </c>
      <c r="D13" s="325"/>
      <c r="E13" s="108">
        <v>7.2580999999999998</v>
      </c>
      <c r="F13" s="108">
        <v>15.122299999999999</v>
      </c>
      <c r="G13" s="121">
        <f>C13/$W$13</f>
        <v>1.893993315870292</v>
      </c>
      <c r="H13" s="326">
        <v>44.456500000000005</v>
      </c>
      <c r="I13" s="108"/>
      <c r="J13" s="108">
        <v>37.303699999999999</v>
      </c>
      <c r="K13" s="108">
        <v>52.905500000000004</v>
      </c>
      <c r="L13" s="121">
        <f>H13/$W$13</f>
        <v>8.0311624966127741</v>
      </c>
      <c r="M13" s="327">
        <v>19.465799999999998</v>
      </c>
      <c r="N13" s="328" t="s">
        <v>276</v>
      </c>
      <c r="O13" s="108">
        <v>7.3673999999999999</v>
      </c>
      <c r="P13" s="108">
        <v>50.422499999999999</v>
      </c>
      <c r="Q13" s="121">
        <f>M13/$W$13</f>
        <v>3.5165387047240535</v>
      </c>
      <c r="R13" s="327">
        <v>24.184000000000001</v>
      </c>
      <c r="S13" s="328"/>
      <c r="T13" s="108">
        <v>13.709300000000001</v>
      </c>
      <c r="U13" s="108">
        <v>42.318399999999997</v>
      </c>
      <c r="V13" s="121">
        <f>R13/$W$13</f>
        <v>4.3688916990335116</v>
      </c>
      <c r="W13" s="327">
        <v>5.5354999999999999</v>
      </c>
      <c r="X13" s="108"/>
      <c r="Y13" s="108">
        <v>5.2519999999999998</v>
      </c>
      <c r="Z13" s="121">
        <v>5.8342999999999998</v>
      </c>
    </row>
    <row r="14" spans="2:26" ht="17">
      <c r="B14" s="323" t="s">
        <v>648</v>
      </c>
      <c r="C14" s="324">
        <v>5.4109999999999996</v>
      </c>
      <c r="D14" s="325"/>
      <c r="E14" s="108">
        <v>3.3208000000000002</v>
      </c>
      <c r="F14" s="108">
        <v>8.8050999999999995</v>
      </c>
      <c r="G14" s="121">
        <f>C14/$W$14</f>
        <v>1.7829840516673257</v>
      </c>
      <c r="H14" s="326">
        <v>27.9131</v>
      </c>
      <c r="I14" s="108"/>
      <c r="J14" s="108">
        <v>22.783300000000001</v>
      </c>
      <c r="K14" s="108">
        <v>34.157499999999999</v>
      </c>
      <c r="L14" s="121">
        <f>H14/$W$14</f>
        <v>9.1976736522999882</v>
      </c>
      <c r="M14" s="327">
        <v>9.516</v>
      </c>
      <c r="N14" s="328" t="s">
        <v>276</v>
      </c>
      <c r="O14" s="108">
        <v>3.6214</v>
      </c>
      <c r="P14" s="108">
        <v>24.766999999999999</v>
      </c>
      <c r="Q14" s="121">
        <f>M14/$W$14</f>
        <v>3.1356267299327802</v>
      </c>
      <c r="R14" s="327">
        <v>11.774899999999999</v>
      </c>
      <c r="S14" s="328"/>
      <c r="T14" s="108">
        <v>5.5834999999999999</v>
      </c>
      <c r="U14" s="108">
        <v>24.6614</v>
      </c>
      <c r="V14" s="121">
        <f>R14/$W$14</f>
        <v>3.8799591406352971</v>
      </c>
      <c r="W14" s="327">
        <v>3.0347999999999997</v>
      </c>
      <c r="X14" s="108"/>
      <c r="Y14" s="108">
        <v>2.8221000000000003</v>
      </c>
      <c r="Z14" s="121">
        <v>3.2632999999999996</v>
      </c>
    </row>
    <row r="15" spans="2:26" ht="17">
      <c r="B15" s="323" t="s">
        <v>75</v>
      </c>
      <c r="C15" s="324">
        <v>6.4142000000000001</v>
      </c>
      <c r="D15" s="325"/>
      <c r="E15" s="108">
        <v>3.9413</v>
      </c>
      <c r="F15" s="108">
        <v>10.4224</v>
      </c>
      <c r="G15" s="121">
        <f>C15/$W$15</f>
        <v>2.3225549480392509</v>
      </c>
      <c r="H15" s="326">
        <v>18.422500000000003</v>
      </c>
      <c r="I15" s="108"/>
      <c r="J15" s="108">
        <v>13.418899999999999</v>
      </c>
      <c r="K15" s="108">
        <v>25.244</v>
      </c>
      <c r="L15" s="121">
        <f>H15/$W$15</f>
        <v>6.6707100698844917</v>
      </c>
      <c r="M15" s="327">
        <v>9.9497999999999998</v>
      </c>
      <c r="N15" s="328" t="s">
        <v>276</v>
      </c>
      <c r="O15" s="108">
        <v>1.8949</v>
      </c>
      <c r="P15" s="108">
        <v>50.512</v>
      </c>
      <c r="Q15" s="121">
        <f>M15/$W$15</f>
        <v>3.6027808958250347</v>
      </c>
      <c r="R15" s="327">
        <v>13.5905</v>
      </c>
      <c r="S15" s="328"/>
      <c r="T15" s="108">
        <v>6.1783000000000001</v>
      </c>
      <c r="U15" s="108">
        <v>29.630199999999999</v>
      </c>
      <c r="V15" s="121">
        <f>R15/$W$15</f>
        <v>4.9210631132997786</v>
      </c>
      <c r="W15" s="327">
        <v>2.7617000000000003</v>
      </c>
      <c r="X15" s="108"/>
      <c r="Y15" s="108">
        <v>2.5668000000000002</v>
      </c>
      <c r="Z15" s="121">
        <v>2.9714</v>
      </c>
    </row>
    <row r="16" spans="2:26" ht="18" thickBot="1">
      <c r="B16" s="329" t="s">
        <v>76</v>
      </c>
      <c r="C16" s="330">
        <v>6.29</v>
      </c>
      <c r="D16" s="331"/>
      <c r="E16" s="287">
        <v>3.94</v>
      </c>
      <c r="F16" s="287">
        <v>10.029999999999999</v>
      </c>
      <c r="G16" s="301">
        <f>C16/$W$16</f>
        <v>2.6660450133514182</v>
      </c>
      <c r="H16" s="334">
        <v>9.5683999999999987</v>
      </c>
      <c r="I16" s="287"/>
      <c r="J16" s="287">
        <v>6.1402999999999999</v>
      </c>
      <c r="K16" s="287">
        <v>14.881600000000001</v>
      </c>
      <c r="L16" s="301">
        <f>H16/$W$16</f>
        <v>4.0556097147458994</v>
      </c>
      <c r="M16" s="332">
        <v>25.720500000000001</v>
      </c>
      <c r="N16" s="333"/>
      <c r="O16" s="287">
        <v>12.0244</v>
      </c>
      <c r="P16" s="287">
        <v>54.161799999999999</v>
      </c>
      <c r="Q16" s="301">
        <f>M16/$W$16</f>
        <v>10.901750519221805</v>
      </c>
      <c r="R16" s="334">
        <v>8.2148000000000003</v>
      </c>
      <c r="S16" s="333" t="s">
        <v>276</v>
      </c>
      <c r="T16" s="287">
        <v>3.4402999999999997</v>
      </c>
      <c r="U16" s="287">
        <v>19.485800000000001</v>
      </c>
      <c r="V16" s="301">
        <f>R16/$W$16</f>
        <v>3.4818802187089397</v>
      </c>
      <c r="W16" s="334">
        <v>2.3592999999999997</v>
      </c>
      <c r="X16" s="287"/>
      <c r="Y16" s="287">
        <v>2.1570999999999998</v>
      </c>
      <c r="Z16" s="301">
        <v>2.5804</v>
      </c>
    </row>
    <row r="17" spans="2:26" ht="70" customHeight="1" thickBot="1">
      <c r="B17" s="424" t="s">
        <v>691</v>
      </c>
      <c r="C17" s="425"/>
      <c r="D17" s="425"/>
      <c r="E17" s="425"/>
      <c r="F17" s="425"/>
      <c r="G17" s="425"/>
      <c r="H17" s="425"/>
      <c r="I17" s="425"/>
      <c r="J17" s="425"/>
      <c r="K17" s="425"/>
      <c r="L17" s="425"/>
      <c r="M17" s="425"/>
      <c r="N17" s="425"/>
      <c r="O17" s="425"/>
      <c r="P17" s="425"/>
      <c r="Q17" s="425"/>
      <c r="R17" s="426"/>
      <c r="S17" s="426"/>
      <c r="T17" s="426"/>
      <c r="U17" s="426"/>
      <c r="V17" s="426"/>
      <c r="W17" s="425"/>
      <c r="X17" s="425"/>
      <c r="Y17" s="425"/>
      <c r="Z17" s="427"/>
    </row>
  </sheetData>
  <sheetProtection algorithmName="SHA-512" hashValue="1nyucltalD/dMJ/3YmULqYJJuD6t18y4TFvOtHrSglAnQjCQHOJjXsptqiVGbozzmrOkWQbDNwmaC2IcDclFBg==" saltValue="+1pdeRx+23FLqypqrJjKYg==" spinCount="100000" sheet="1" objects="1" scenarios="1" selectLockedCells="1" selectUnlockedCells="1"/>
  <mergeCells count="34">
    <mergeCell ref="B17:Z17"/>
    <mergeCell ref="C11:G11"/>
    <mergeCell ref="H11:L11"/>
    <mergeCell ref="M11:Q11"/>
    <mergeCell ref="R11:V11"/>
    <mergeCell ref="W11:Z11"/>
    <mergeCell ref="E12:F12"/>
    <mergeCell ref="J12:K12"/>
    <mergeCell ref="O12:P12"/>
    <mergeCell ref="T12:U12"/>
    <mergeCell ref="C12:D12"/>
    <mergeCell ref="R12:S12"/>
    <mergeCell ref="B10:Z10"/>
    <mergeCell ref="H5:I5"/>
    <mergeCell ref="M5:N5"/>
    <mergeCell ref="H12:I12"/>
    <mergeCell ref="M12:N12"/>
    <mergeCell ref="Y12:Z12"/>
    <mergeCell ref="W12:X12"/>
    <mergeCell ref="B2:Z2"/>
    <mergeCell ref="C4:G4"/>
    <mergeCell ref="H4:L4"/>
    <mergeCell ref="M4:Q4"/>
    <mergeCell ref="E5:F5"/>
    <mergeCell ref="J5:K5"/>
    <mergeCell ref="O5:P5"/>
    <mergeCell ref="T5:U5"/>
    <mergeCell ref="Y5:Z5"/>
    <mergeCell ref="R4:V4"/>
    <mergeCell ref="W4:Z4"/>
    <mergeCell ref="W5:X5"/>
    <mergeCell ref="B3:Z3"/>
    <mergeCell ref="C5:D5"/>
    <mergeCell ref="R5:S5"/>
  </mergeCells>
  <pageMargins left="0.7" right="0.7" top="0.75" bottom="0.75" header="0.3" footer="0.3"/>
  <pageSetup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20F8D-2FE5-9249-8B49-AF69F20D67F0}">
  <dimension ref="A1:AQ42"/>
  <sheetViews>
    <sheetView zoomScaleNormal="100" workbookViewId="0">
      <selection sqref="A1:AH1"/>
    </sheetView>
  </sheetViews>
  <sheetFormatPr baseColWidth="10" defaultRowHeight="16"/>
  <cols>
    <col min="1" max="1" width="21.33203125" customWidth="1"/>
    <col min="2" max="2" width="6" style="103" customWidth="1"/>
    <col min="3" max="3" width="1.6640625" style="103" customWidth="1"/>
    <col min="4" max="5" width="6.6640625" style="103" customWidth="1"/>
    <col min="6" max="6" width="6.33203125" style="103" customWidth="1"/>
    <col min="7" max="7" width="7.1640625" style="103" customWidth="1"/>
    <col min="8" max="8" width="2.83203125" style="103" customWidth="1"/>
    <col min="9" max="9" width="6.6640625" style="103" customWidth="1"/>
    <col min="10" max="10" width="1.83203125" style="103" customWidth="1"/>
    <col min="11" max="11" width="6.1640625" style="103" customWidth="1"/>
    <col min="12" max="13" width="6.33203125" style="103" customWidth="1"/>
    <col min="14" max="14" width="7.6640625" style="103" customWidth="1"/>
    <col min="15" max="15" width="2.83203125" style="103" customWidth="1"/>
    <col min="16" max="16" width="7.1640625" style="103" customWidth="1"/>
    <col min="17" max="17" width="1.5" style="103" customWidth="1"/>
    <col min="18" max="18" width="5.6640625" style="103" customWidth="1"/>
    <col min="19" max="20" width="6.33203125" style="103" customWidth="1"/>
    <col min="21" max="21" width="7.6640625" style="103" customWidth="1"/>
    <col min="22" max="22" width="2.33203125" style="103" customWidth="1"/>
    <col min="23" max="23" width="7" style="103" customWidth="1"/>
    <col min="24" max="24" width="2.1640625" style="103" customWidth="1"/>
    <col min="25" max="25" width="4.5" style="103" customWidth="1"/>
    <col min="26" max="27" width="6.33203125" style="103" customWidth="1"/>
    <col min="28" max="28" width="10.33203125" style="103" customWidth="1"/>
    <col min="29" max="29" width="2.1640625" style="103" customWidth="1"/>
    <col min="30" max="30" width="7.6640625" style="103" customWidth="1"/>
    <col min="31" max="31" width="1.83203125" style="103" customWidth="1"/>
    <col min="32" max="32" width="7" style="103" customWidth="1"/>
    <col min="33" max="33" width="6.6640625" style="103" customWidth="1"/>
    <col min="34" max="34" width="7.1640625" style="103" customWidth="1"/>
  </cols>
  <sheetData>
    <row r="1" spans="1:40" ht="37" customHeight="1">
      <c r="A1" s="429" t="s">
        <v>653</v>
      </c>
      <c r="B1" s="429"/>
      <c r="C1" s="429"/>
      <c r="D1" s="429"/>
      <c r="E1" s="429"/>
      <c r="F1" s="429"/>
      <c r="G1" s="429"/>
      <c r="H1" s="429"/>
      <c r="I1" s="429"/>
      <c r="J1" s="429"/>
      <c r="K1" s="429"/>
      <c r="L1" s="429"/>
      <c r="M1" s="429"/>
      <c r="N1" s="429"/>
      <c r="O1" s="429"/>
      <c r="P1" s="429"/>
      <c r="Q1" s="429"/>
      <c r="R1" s="429"/>
      <c r="S1" s="429"/>
      <c r="T1" s="429"/>
      <c r="U1" s="429"/>
      <c r="V1" s="429"/>
      <c r="W1" s="429"/>
      <c r="X1" s="429"/>
      <c r="Y1" s="429"/>
      <c r="Z1" s="429"/>
      <c r="AA1" s="429"/>
      <c r="AB1" s="429"/>
      <c r="AC1" s="429"/>
      <c r="AD1" s="429"/>
      <c r="AE1" s="429"/>
      <c r="AF1" s="429"/>
      <c r="AG1" s="429"/>
      <c r="AH1" s="429"/>
      <c r="AI1" s="101"/>
    </row>
    <row r="2" spans="1:40" ht="34" customHeight="1">
      <c r="A2" s="430" t="s">
        <v>705</v>
      </c>
      <c r="B2" s="430"/>
      <c r="C2" s="430"/>
      <c r="D2" s="430"/>
      <c r="E2" s="430"/>
      <c r="F2" s="430"/>
      <c r="G2" s="430"/>
      <c r="H2" s="430"/>
      <c r="I2" s="430"/>
      <c r="J2" s="430"/>
      <c r="K2" s="430"/>
      <c r="L2" s="430"/>
      <c r="M2" s="430"/>
      <c r="N2" s="430"/>
      <c r="O2" s="430"/>
      <c r="P2" s="430"/>
      <c r="Q2" s="430"/>
      <c r="R2" s="430"/>
      <c r="S2" s="430"/>
      <c r="T2" s="430"/>
      <c r="U2" s="430"/>
      <c r="V2" s="430"/>
      <c r="W2" s="430"/>
      <c r="X2" s="430"/>
      <c r="Y2" s="430"/>
      <c r="Z2" s="430"/>
      <c r="AA2" s="430"/>
      <c r="AB2" s="430"/>
      <c r="AC2" s="430"/>
      <c r="AD2" s="430"/>
      <c r="AE2" s="430"/>
      <c r="AF2" s="430"/>
      <c r="AG2" s="430"/>
      <c r="AH2" s="430"/>
      <c r="AI2" s="101"/>
    </row>
    <row r="3" spans="1:40" ht="20" customHeight="1">
      <c r="A3" s="231"/>
      <c r="B3" s="431" t="s">
        <v>695</v>
      </c>
      <c r="C3" s="431"/>
      <c r="D3" s="431"/>
      <c r="E3" s="431"/>
      <c r="F3" s="431"/>
      <c r="G3" s="431"/>
      <c r="H3" s="232"/>
      <c r="I3" s="431" t="s">
        <v>696</v>
      </c>
      <c r="J3" s="431"/>
      <c r="K3" s="431"/>
      <c r="L3" s="431"/>
      <c r="M3" s="431"/>
      <c r="N3" s="431"/>
      <c r="O3" s="232"/>
      <c r="P3" s="431" t="s">
        <v>697</v>
      </c>
      <c r="Q3" s="431"/>
      <c r="R3" s="431"/>
      <c r="S3" s="431"/>
      <c r="T3" s="431"/>
      <c r="U3" s="431"/>
      <c r="V3" s="232"/>
      <c r="W3" s="431" t="s">
        <v>698</v>
      </c>
      <c r="X3" s="431"/>
      <c r="Y3" s="431"/>
      <c r="Z3" s="431"/>
      <c r="AA3" s="431"/>
      <c r="AB3" s="431"/>
      <c r="AC3" s="232"/>
      <c r="AD3" s="431" t="s">
        <v>699</v>
      </c>
      <c r="AE3" s="431"/>
      <c r="AF3" s="431"/>
      <c r="AG3" s="431"/>
      <c r="AH3" s="431"/>
      <c r="AI3" s="101"/>
      <c r="AJ3" s="108"/>
      <c r="AK3" s="108"/>
      <c r="AL3" s="108"/>
      <c r="AM3" s="108"/>
      <c r="AN3" s="108"/>
    </row>
    <row r="4" spans="1:40" ht="17">
      <c r="A4" s="231"/>
      <c r="B4" s="432" t="s">
        <v>277</v>
      </c>
      <c r="C4" s="432"/>
      <c r="D4" s="217" t="s">
        <v>278</v>
      </c>
      <c r="E4" s="433" t="s">
        <v>273</v>
      </c>
      <c r="F4" s="433"/>
      <c r="G4" s="217" t="s">
        <v>274</v>
      </c>
      <c r="H4" s="233"/>
      <c r="I4" s="432" t="s">
        <v>277</v>
      </c>
      <c r="J4" s="432"/>
      <c r="K4" s="217" t="s">
        <v>278</v>
      </c>
      <c r="L4" s="433" t="s">
        <v>273</v>
      </c>
      <c r="M4" s="433"/>
      <c r="N4" s="217" t="s">
        <v>274</v>
      </c>
      <c r="O4" s="233"/>
      <c r="P4" s="432" t="s">
        <v>277</v>
      </c>
      <c r="Q4" s="432"/>
      <c r="R4" s="217" t="s">
        <v>278</v>
      </c>
      <c r="S4" s="433" t="s">
        <v>275</v>
      </c>
      <c r="T4" s="433"/>
      <c r="U4" s="217" t="s">
        <v>274</v>
      </c>
      <c r="V4" s="233"/>
      <c r="W4" s="432" t="s">
        <v>279</v>
      </c>
      <c r="X4" s="432"/>
      <c r="Y4" s="217" t="s">
        <v>278</v>
      </c>
      <c r="Z4" s="433" t="s">
        <v>273</v>
      </c>
      <c r="AA4" s="433"/>
      <c r="AB4" s="217" t="s">
        <v>274</v>
      </c>
      <c r="AC4" s="233"/>
      <c r="AD4" s="432" t="s">
        <v>277</v>
      </c>
      <c r="AE4" s="432"/>
      <c r="AF4" s="217" t="s">
        <v>278</v>
      </c>
      <c r="AG4" s="434" t="s">
        <v>273</v>
      </c>
      <c r="AH4" s="434"/>
      <c r="AI4" s="101"/>
      <c r="AJ4" s="108"/>
      <c r="AK4" s="108"/>
      <c r="AL4" s="108"/>
      <c r="AM4" s="108"/>
      <c r="AN4" s="108"/>
    </row>
    <row r="5" spans="1:40" ht="20" customHeight="1">
      <c r="A5" s="470" t="s">
        <v>73</v>
      </c>
      <c r="B5" s="234">
        <v>12.26</v>
      </c>
      <c r="C5" s="235"/>
      <c r="D5" s="249">
        <v>82</v>
      </c>
      <c r="E5" s="250">
        <v>9.6544000000000008</v>
      </c>
      <c r="F5" s="250">
        <v>15.557700000000001</v>
      </c>
      <c r="G5" s="237">
        <f>B5/$AD5</f>
        <v>2.2525584728168004</v>
      </c>
      <c r="H5" s="236"/>
      <c r="I5" s="234">
        <v>41.850900000000003</v>
      </c>
      <c r="J5" s="235"/>
      <c r="K5" s="249">
        <v>130</v>
      </c>
      <c r="L5" s="250">
        <v>35.575600000000001</v>
      </c>
      <c r="M5" s="250">
        <v>49.176699999999997</v>
      </c>
      <c r="N5" s="237">
        <f>I5/$AD5</f>
        <v>7.689363734910982</v>
      </c>
      <c r="O5" s="236"/>
      <c r="P5" s="234">
        <v>16.229500000000002</v>
      </c>
      <c r="Q5" s="238"/>
      <c r="R5" s="249">
        <v>9</v>
      </c>
      <c r="S5" s="250">
        <v>8.3009000000000004</v>
      </c>
      <c r="T5" s="250">
        <v>31.490499999999997</v>
      </c>
      <c r="U5" s="237">
        <f>P5/$AD5</f>
        <v>2.9818839914013267</v>
      </c>
      <c r="V5" s="236"/>
      <c r="W5" s="234">
        <v>22.302</v>
      </c>
      <c r="X5" s="235"/>
      <c r="Y5" s="249">
        <v>18</v>
      </c>
      <c r="Z5" s="250">
        <v>13.721300000000001</v>
      </c>
      <c r="AA5" s="250">
        <v>36.052599999999998</v>
      </c>
      <c r="AB5" s="237">
        <f>W5/$AD5</f>
        <v>4.0975986183328121</v>
      </c>
      <c r="AC5" s="236"/>
      <c r="AD5" s="234">
        <v>5.4427000000000003</v>
      </c>
      <c r="AE5" s="235"/>
      <c r="AF5" s="254">
        <v>2641</v>
      </c>
      <c r="AG5" s="250">
        <v>5.2213000000000003</v>
      </c>
      <c r="AH5" s="250">
        <v>5.6734</v>
      </c>
      <c r="AI5" s="101"/>
      <c r="AJ5" s="108"/>
      <c r="AK5" s="108"/>
      <c r="AL5" s="108"/>
      <c r="AM5" s="108"/>
      <c r="AN5" s="108"/>
    </row>
    <row r="6" spans="1:40" ht="20" customHeight="1">
      <c r="A6" s="470" t="s">
        <v>74</v>
      </c>
      <c r="B6" s="234">
        <v>7.5364000000000004</v>
      </c>
      <c r="C6" s="235"/>
      <c r="D6" s="249">
        <v>52</v>
      </c>
      <c r="E6" s="250">
        <v>5.7050000000000001</v>
      </c>
      <c r="F6" s="250">
        <v>9.9497999999999998</v>
      </c>
      <c r="G6" s="237">
        <f>B6/$AD6</f>
        <v>2.4453746065738673</v>
      </c>
      <c r="H6" s="236"/>
      <c r="I6" s="234">
        <v>26.035900000000002</v>
      </c>
      <c r="J6" s="235"/>
      <c r="K6" s="249">
        <v>85</v>
      </c>
      <c r="L6" s="250">
        <v>21.595099999999999</v>
      </c>
      <c r="M6" s="250">
        <v>31.360600000000002</v>
      </c>
      <c r="N6" s="237">
        <f>I6/$AD6</f>
        <v>8.4480028553814215</v>
      </c>
      <c r="O6" s="236"/>
      <c r="P6" s="234">
        <v>10.7478</v>
      </c>
      <c r="Q6" s="238"/>
      <c r="R6" s="249">
        <v>7</v>
      </c>
      <c r="S6" s="250">
        <v>5.4272</v>
      </c>
      <c r="T6" s="250">
        <v>21.1736</v>
      </c>
      <c r="U6" s="237">
        <f>P6/$AD6</f>
        <v>3.4873941399785848</v>
      </c>
      <c r="V6" s="236"/>
      <c r="W6" s="234">
        <v>13.9778</v>
      </c>
      <c r="X6" s="238"/>
      <c r="Y6" s="249">
        <v>11</v>
      </c>
      <c r="Z6" s="250">
        <v>7.4623999999999997</v>
      </c>
      <c r="AA6" s="250">
        <v>26.032599999999999</v>
      </c>
      <c r="AB6" s="237">
        <f>W6/$AD6</f>
        <v>4.5354489113858341</v>
      </c>
      <c r="AC6" s="236"/>
      <c r="AD6" s="234">
        <v>3.0818999999999996</v>
      </c>
      <c r="AE6" s="235"/>
      <c r="AF6" s="254">
        <v>1458</v>
      </c>
      <c r="AG6" s="250">
        <v>2.9076000000000004</v>
      </c>
      <c r="AH6" s="250">
        <v>3.2667999999999999</v>
      </c>
      <c r="AI6" s="101"/>
      <c r="AJ6" s="108"/>
      <c r="AK6" s="108"/>
      <c r="AL6" s="108"/>
      <c r="AM6" s="108"/>
      <c r="AN6" s="108"/>
    </row>
    <row r="7" spans="1:40" ht="20" customHeight="1">
      <c r="A7" s="470" t="s">
        <v>75</v>
      </c>
      <c r="B7" s="234">
        <v>5.4986000000000006</v>
      </c>
      <c r="C7" s="235"/>
      <c r="D7" s="249">
        <v>34</v>
      </c>
      <c r="E7" s="250">
        <v>3.8855999999999997</v>
      </c>
      <c r="F7" s="250">
        <v>7.7758000000000003</v>
      </c>
      <c r="G7" s="237">
        <f>B7/$AD7</f>
        <v>2.1544549800172401</v>
      </c>
      <c r="H7" s="236"/>
      <c r="I7" s="234">
        <v>17.647500000000001</v>
      </c>
      <c r="J7" s="235"/>
      <c r="K7" s="249">
        <v>53</v>
      </c>
      <c r="L7" s="250">
        <v>13.384699999999999</v>
      </c>
      <c r="M7" s="250">
        <v>23.235900000000001</v>
      </c>
      <c r="N7" s="237">
        <f>I7/$AD7</f>
        <v>6.9146226784734743</v>
      </c>
      <c r="O7" s="236"/>
      <c r="P7" s="234">
        <v>7.9272999999999998</v>
      </c>
      <c r="Q7" s="238" t="s">
        <v>276</v>
      </c>
      <c r="R7" s="249">
        <v>3</v>
      </c>
      <c r="S7" s="250">
        <v>2.5659000000000001</v>
      </c>
      <c r="T7" s="250">
        <v>24.219100000000001</v>
      </c>
      <c r="U7" s="237">
        <f>P7/$AD7</f>
        <v>3.1060653553796724</v>
      </c>
      <c r="V7" s="236"/>
      <c r="W7" s="234">
        <v>9.0442999999999998</v>
      </c>
      <c r="X7" s="238"/>
      <c r="Y7" s="249">
        <v>8</v>
      </c>
      <c r="Z7" s="250">
        <v>4.3873999999999995</v>
      </c>
      <c r="AA7" s="250">
        <v>18.552099999999999</v>
      </c>
      <c r="AB7" s="237">
        <f>W7/$AD7</f>
        <v>3.5437269806441498</v>
      </c>
      <c r="AC7" s="236"/>
      <c r="AD7" s="234">
        <v>2.5522</v>
      </c>
      <c r="AE7" s="235"/>
      <c r="AF7" s="254">
        <v>1274</v>
      </c>
      <c r="AG7" s="250">
        <v>2.4016999999999999</v>
      </c>
      <c r="AH7" s="250">
        <v>2.7121</v>
      </c>
      <c r="AI7" s="101"/>
      <c r="AJ7" s="108"/>
      <c r="AK7" s="108"/>
      <c r="AL7" s="108"/>
      <c r="AM7" s="108"/>
      <c r="AN7" s="108"/>
    </row>
    <row r="8" spans="1:40" ht="20" customHeight="1">
      <c r="A8" s="470" t="s">
        <v>76</v>
      </c>
      <c r="B8" s="234">
        <v>4.9854000000000003</v>
      </c>
      <c r="C8" s="235"/>
      <c r="D8" s="249">
        <v>36</v>
      </c>
      <c r="E8" s="250">
        <v>3.6055999999999999</v>
      </c>
      <c r="F8" s="250">
        <v>6.8897000000000004</v>
      </c>
      <c r="G8" s="237">
        <f>B8/$AD8</f>
        <v>2.0302993280390962</v>
      </c>
      <c r="H8" s="236"/>
      <c r="I8" s="234">
        <v>9.2481000000000009</v>
      </c>
      <c r="J8" s="235"/>
      <c r="K8" s="249">
        <v>31</v>
      </c>
      <c r="L8" s="250">
        <v>6.3308</v>
      </c>
      <c r="M8" s="250">
        <v>13.4916</v>
      </c>
      <c r="N8" s="237">
        <f>I8/$AD8</f>
        <v>3.7662797800855228</v>
      </c>
      <c r="O8" s="236"/>
      <c r="P8" s="234">
        <v>14.411800000000001</v>
      </c>
      <c r="Q8" s="238"/>
      <c r="R8" s="249">
        <v>8</v>
      </c>
      <c r="S8" s="250">
        <v>7.1860999999999997</v>
      </c>
      <c r="T8" s="250">
        <v>28.693199999999997</v>
      </c>
      <c r="U8" s="237">
        <f>P8/$AD8</f>
        <v>5.869191610669926</v>
      </c>
      <c r="V8" s="236"/>
      <c r="W8" s="234">
        <v>5.4939999999999998</v>
      </c>
      <c r="X8" s="238"/>
      <c r="Y8" s="249">
        <v>6</v>
      </c>
      <c r="Z8" s="250">
        <v>2.4206000000000003</v>
      </c>
      <c r="AA8" s="250">
        <v>12.4208</v>
      </c>
      <c r="AB8" s="237">
        <f>W8/$AD8</f>
        <v>2.237426186112808</v>
      </c>
      <c r="AC8" s="236"/>
      <c r="AD8" s="234">
        <v>2.4554999999999998</v>
      </c>
      <c r="AE8" s="235"/>
      <c r="AF8" s="254">
        <v>1274</v>
      </c>
      <c r="AG8" s="250">
        <v>2.3004000000000002</v>
      </c>
      <c r="AH8" s="250">
        <v>2.6208999999999998</v>
      </c>
      <c r="AI8" s="101"/>
      <c r="AJ8" s="108"/>
      <c r="AK8" s="108"/>
      <c r="AL8" s="108"/>
      <c r="AM8" s="108"/>
      <c r="AN8" s="108"/>
    </row>
    <row r="9" spans="1:40" ht="39" customHeight="1">
      <c r="A9" s="430" t="s">
        <v>706</v>
      </c>
      <c r="B9" s="430"/>
      <c r="C9" s="430"/>
      <c r="D9" s="430"/>
      <c r="E9" s="430"/>
      <c r="F9" s="430"/>
      <c r="G9" s="430"/>
      <c r="H9" s="430"/>
      <c r="I9" s="430"/>
      <c r="J9" s="430"/>
      <c r="K9" s="430"/>
      <c r="L9" s="430"/>
      <c r="M9" s="430"/>
      <c r="N9" s="430"/>
      <c r="O9" s="430"/>
      <c r="P9" s="430"/>
      <c r="Q9" s="430"/>
      <c r="R9" s="430"/>
      <c r="S9" s="430"/>
      <c r="T9" s="430"/>
      <c r="U9" s="430"/>
      <c r="V9" s="430"/>
      <c r="W9" s="430"/>
      <c r="X9" s="430"/>
      <c r="Y9" s="430"/>
      <c r="Z9" s="430"/>
      <c r="AA9" s="430"/>
      <c r="AB9" s="430"/>
      <c r="AC9" s="430"/>
      <c r="AD9" s="430"/>
      <c r="AE9" s="430"/>
      <c r="AF9" s="430"/>
      <c r="AG9" s="430"/>
      <c r="AH9" s="430"/>
      <c r="AI9" s="101"/>
      <c r="AJ9" s="108"/>
      <c r="AK9" s="108"/>
      <c r="AL9" s="108"/>
      <c r="AM9" s="108"/>
      <c r="AN9" s="108"/>
    </row>
    <row r="10" spans="1:40" ht="22" customHeight="1">
      <c r="A10" s="231"/>
      <c r="B10" s="435" t="s">
        <v>700</v>
      </c>
      <c r="C10" s="435"/>
      <c r="D10" s="435"/>
      <c r="E10" s="435"/>
      <c r="F10" s="435"/>
      <c r="G10" s="435"/>
      <c r="H10" s="239"/>
      <c r="I10" s="435" t="s">
        <v>701</v>
      </c>
      <c r="J10" s="435"/>
      <c r="K10" s="435"/>
      <c r="L10" s="435"/>
      <c r="M10" s="435"/>
      <c r="N10" s="435"/>
      <c r="O10" s="239"/>
      <c r="P10" s="435" t="s">
        <v>702</v>
      </c>
      <c r="Q10" s="435"/>
      <c r="R10" s="435"/>
      <c r="S10" s="435"/>
      <c r="T10" s="435"/>
      <c r="U10" s="435"/>
      <c r="V10" s="239"/>
      <c r="W10" s="435" t="s">
        <v>703</v>
      </c>
      <c r="X10" s="435"/>
      <c r="Y10" s="435"/>
      <c r="Z10" s="435"/>
      <c r="AA10" s="435"/>
      <c r="AB10" s="435"/>
      <c r="AC10" s="239"/>
      <c r="AD10" s="435" t="s">
        <v>704</v>
      </c>
      <c r="AE10" s="435"/>
      <c r="AF10" s="435"/>
      <c r="AG10" s="435"/>
      <c r="AH10" s="435"/>
      <c r="AI10" s="101"/>
      <c r="AJ10" s="108"/>
      <c r="AK10" s="108"/>
      <c r="AL10" s="108"/>
      <c r="AM10" s="108"/>
      <c r="AN10" s="108"/>
    </row>
    <row r="11" spans="1:40" ht="17">
      <c r="A11" s="231"/>
      <c r="B11" s="432" t="s">
        <v>277</v>
      </c>
      <c r="C11" s="432"/>
      <c r="D11" s="217" t="s">
        <v>278</v>
      </c>
      <c r="E11" s="433" t="s">
        <v>273</v>
      </c>
      <c r="F11" s="433"/>
      <c r="G11" s="217" t="s">
        <v>274</v>
      </c>
      <c r="H11" s="233"/>
      <c r="I11" s="432" t="s">
        <v>277</v>
      </c>
      <c r="J11" s="432"/>
      <c r="K11" s="217" t="s">
        <v>278</v>
      </c>
      <c r="L11" s="433" t="s">
        <v>273</v>
      </c>
      <c r="M11" s="433"/>
      <c r="N11" s="217" t="s">
        <v>274</v>
      </c>
      <c r="O11" s="233"/>
      <c r="P11" s="432" t="s">
        <v>277</v>
      </c>
      <c r="Q11" s="432"/>
      <c r="R11" s="217" t="s">
        <v>278</v>
      </c>
      <c r="S11" s="433" t="s">
        <v>275</v>
      </c>
      <c r="T11" s="433"/>
      <c r="U11" s="217" t="s">
        <v>274</v>
      </c>
      <c r="V11" s="233"/>
      <c r="W11" s="432" t="s">
        <v>279</v>
      </c>
      <c r="X11" s="432"/>
      <c r="Y11" s="217" t="s">
        <v>278</v>
      </c>
      <c r="Z11" s="433" t="s">
        <v>273</v>
      </c>
      <c r="AA11" s="433"/>
      <c r="AB11" s="217" t="s">
        <v>274</v>
      </c>
      <c r="AC11" s="233"/>
      <c r="AD11" s="432" t="s">
        <v>277</v>
      </c>
      <c r="AE11" s="432"/>
      <c r="AF11" s="217" t="s">
        <v>278</v>
      </c>
      <c r="AG11" s="434" t="s">
        <v>273</v>
      </c>
      <c r="AH11" s="434"/>
      <c r="AI11" s="101"/>
      <c r="AJ11" s="108"/>
      <c r="AK11" s="108"/>
      <c r="AL11" s="108"/>
      <c r="AM11" s="108"/>
      <c r="AN11" s="108"/>
    </row>
    <row r="12" spans="1:40" ht="20" customHeight="1">
      <c r="A12" s="470" t="s">
        <v>73</v>
      </c>
      <c r="B12" s="234">
        <v>12.194599999999999</v>
      </c>
      <c r="C12" s="247"/>
      <c r="D12" s="240">
        <v>82</v>
      </c>
      <c r="E12" s="248">
        <v>9.6004000000000005</v>
      </c>
      <c r="F12" s="248">
        <v>15.4787</v>
      </c>
      <c r="G12" s="237">
        <f>B12/$AD12</f>
        <v>2.2542100301310608</v>
      </c>
      <c r="H12" s="236"/>
      <c r="I12" s="253">
        <v>41.622300000000003</v>
      </c>
      <c r="J12" s="231"/>
      <c r="K12" s="233">
        <v>130</v>
      </c>
      <c r="L12" s="248">
        <v>35.381500000000003</v>
      </c>
      <c r="M12" s="248">
        <v>48.908100000000005</v>
      </c>
      <c r="N12" s="237">
        <f>I12/$AD12</f>
        <v>7.694012606983752</v>
      </c>
      <c r="O12" s="236"/>
      <c r="P12" s="246">
        <v>16.881699999999999</v>
      </c>
      <c r="Q12" s="231"/>
      <c r="R12" s="233">
        <v>10</v>
      </c>
      <c r="S12" s="236">
        <v>8.9146999999999998</v>
      </c>
      <c r="T12" s="236">
        <v>31.740600000000001</v>
      </c>
      <c r="U12" s="237">
        <f>P12/$AD12</f>
        <v>3.120635155369059</v>
      </c>
      <c r="V12" s="236"/>
      <c r="W12" s="246">
        <v>21.9404</v>
      </c>
      <c r="X12" s="231"/>
      <c r="Y12" s="249">
        <v>18</v>
      </c>
      <c r="Z12" s="250">
        <v>13.501300000000001</v>
      </c>
      <c r="AA12" s="250">
        <v>35.464799999999997</v>
      </c>
      <c r="AB12" s="237">
        <f>W12/$AD12</f>
        <v>4.055751705270163</v>
      </c>
      <c r="AC12" s="236"/>
      <c r="AD12" s="234">
        <v>5.4097</v>
      </c>
      <c r="AE12" s="231"/>
      <c r="AF12" s="254">
        <v>2654</v>
      </c>
      <c r="AG12" s="250">
        <v>5.1923000000000004</v>
      </c>
      <c r="AH12" s="250">
        <v>5.6360999999999999</v>
      </c>
      <c r="AI12" s="101"/>
      <c r="AJ12" s="108"/>
      <c r="AK12" s="108"/>
      <c r="AL12" s="108"/>
      <c r="AM12" s="108"/>
      <c r="AN12" s="108"/>
    </row>
    <row r="13" spans="1:40" ht="20" customHeight="1">
      <c r="A13" s="470" t="s">
        <v>74</v>
      </c>
      <c r="B13" s="234">
        <v>7.4962</v>
      </c>
      <c r="C13" s="247"/>
      <c r="D13" s="240">
        <v>52</v>
      </c>
      <c r="E13" s="248">
        <v>5.6740000000000004</v>
      </c>
      <c r="F13" s="248">
        <v>9.8978000000000002</v>
      </c>
      <c r="G13" s="237">
        <f>B13/$AD13</f>
        <v>2.4449445531637308</v>
      </c>
      <c r="H13" s="236"/>
      <c r="I13" s="253">
        <v>25.893699999999999</v>
      </c>
      <c r="J13" s="231"/>
      <c r="K13" s="233">
        <v>85</v>
      </c>
      <c r="L13" s="248">
        <v>21.475300000000001</v>
      </c>
      <c r="M13" s="248">
        <v>31.1922</v>
      </c>
      <c r="N13" s="237">
        <f>I13/$AD13</f>
        <v>8.4454337899543361</v>
      </c>
      <c r="O13" s="236"/>
      <c r="P13" s="246">
        <v>10.528700000000001</v>
      </c>
      <c r="Q13" s="231"/>
      <c r="R13" s="233">
        <v>7</v>
      </c>
      <c r="S13" s="236">
        <v>5.3184000000000005</v>
      </c>
      <c r="T13" s="236">
        <v>20.736899999999999</v>
      </c>
      <c r="U13" s="237">
        <f>P13/$AD13</f>
        <v>3.4340182648401827</v>
      </c>
      <c r="V13" s="236"/>
      <c r="W13" s="246">
        <v>13.751200000000001</v>
      </c>
      <c r="X13" s="231"/>
      <c r="Y13" s="249">
        <v>11</v>
      </c>
      <c r="Z13" s="250">
        <v>7.3422000000000001</v>
      </c>
      <c r="AA13" s="250">
        <v>25.610299999999999</v>
      </c>
      <c r="AB13" s="237">
        <f>W13/$AD13</f>
        <v>4.4850619699934766</v>
      </c>
      <c r="AC13" s="236"/>
      <c r="AD13" s="234">
        <v>3.0660000000000003</v>
      </c>
      <c r="AE13" s="231"/>
      <c r="AF13" s="254">
        <v>1466</v>
      </c>
      <c r="AG13" s="250">
        <v>2.8919000000000001</v>
      </c>
      <c r="AH13" s="250">
        <v>3.2506000000000004</v>
      </c>
      <c r="AI13" s="101"/>
      <c r="AJ13" s="108"/>
      <c r="AK13" s="108"/>
      <c r="AL13" s="108"/>
      <c r="AM13" s="108"/>
      <c r="AN13" s="108"/>
    </row>
    <row r="14" spans="1:40" ht="20" customHeight="1">
      <c r="A14" s="470" t="s">
        <v>75</v>
      </c>
      <c r="B14" s="234">
        <v>5.4691999999999998</v>
      </c>
      <c r="C14" s="247"/>
      <c r="D14" s="240">
        <v>34</v>
      </c>
      <c r="E14" s="248">
        <v>3.8641999999999999</v>
      </c>
      <c r="F14" s="248">
        <v>7.7356999999999996</v>
      </c>
      <c r="G14" s="237">
        <f>B14/$AD14</f>
        <v>2.1591788393209632</v>
      </c>
      <c r="H14" s="236"/>
      <c r="I14" s="253">
        <v>17.551100000000002</v>
      </c>
      <c r="J14" s="231"/>
      <c r="K14" s="233">
        <v>53</v>
      </c>
      <c r="L14" s="248">
        <v>13.3118</v>
      </c>
      <c r="M14" s="248">
        <v>23.108699999999999</v>
      </c>
      <c r="N14" s="237">
        <f>I14/$AD14</f>
        <v>6.9289774970390852</v>
      </c>
      <c r="O14" s="236"/>
      <c r="P14" s="246">
        <v>8.7487999999999992</v>
      </c>
      <c r="Q14" s="238" t="s">
        <v>276</v>
      </c>
      <c r="R14" s="233">
        <v>4</v>
      </c>
      <c r="S14" s="236">
        <v>3.1614999999999998</v>
      </c>
      <c r="T14" s="236">
        <v>23.972799999999999</v>
      </c>
      <c r="U14" s="237">
        <f>P14/$AD14</f>
        <v>3.4539281484405842</v>
      </c>
      <c r="V14" s="236"/>
      <c r="W14" s="246">
        <v>8.8976000000000006</v>
      </c>
      <c r="X14" s="231"/>
      <c r="Y14" s="249">
        <v>8</v>
      </c>
      <c r="Z14" s="250">
        <v>4.3169999999999993</v>
      </c>
      <c r="AA14" s="250">
        <v>18.249299999999998</v>
      </c>
      <c r="AB14" s="237">
        <f>W14/$AD14</f>
        <v>3.5126727200947498</v>
      </c>
      <c r="AC14" s="236"/>
      <c r="AD14" s="234">
        <v>2.5329999999999999</v>
      </c>
      <c r="AE14" s="231"/>
      <c r="AF14" s="254">
        <v>1279</v>
      </c>
      <c r="AG14" s="250">
        <v>2.3847999999999998</v>
      </c>
      <c r="AH14" s="250">
        <v>2.6903999999999999</v>
      </c>
      <c r="AI14" s="101"/>
      <c r="AJ14" s="108"/>
      <c r="AK14" s="108"/>
      <c r="AL14" s="108"/>
      <c r="AM14" s="108"/>
      <c r="AN14" s="108"/>
    </row>
    <row r="15" spans="1:40" ht="20" customHeight="1">
      <c r="A15" s="470" t="s">
        <v>76</v>
      </c>
      <c r="B15" s="234">
        <v>4.9588000000000001</v>
      </c>
      <c r="C15" s="247"/>
      <c r="D15" s="240">
        <v>36</v>
      </c>
      <c r="E15" s="248">
        <v>3.5872999999999999</v>
      </c>
      <c r="F15" s="248">
        <v>6.8510999999999997</v>
      </c>
      <c r="G15" s="237">
        <f>B15/$AD15</f>
        <v>2.033545212220627</v>
      </c>
      <c r="H15" s="236"/>
      <c r="I15" s="234">
        <v>9.1975999999999996</v>
      </c>
      <c r="J15" s="231"/>
      <c r="K15" s="233">
        <v>31</v>
      </c>
      <c r="L15" s="248">
        <v>6.2960000000000003</v>
      </c>
      <c r="M15" s="248">
        <v>13.4185</v>
      </c>
      <c r="N15" s="237">
        <f>I15/$AD15</f>
        <v>3.7718269427926998</v>
      </c>
      <c r="O15" s="236"/>
      <c r="P15" s="246">
        <v>14.118</v>
      </c>
      <c r="Q15" s="231"/>
      <c r="R15" s="233">
        <v>8</v>
      </c>
      <c r="S15" s="236">
        <v>7.0380000000000003</v>
      </c>
      <c r="T15" s="236">
        <v>28.1188</v>
      </c>
      <c r="U15" s="237">
        <f>P15/$AD15</f>
        <v>5.7896247693254042</v>
      </c>
      <c r="V15" s="236"/>
      <c r="W15" s="246">
        <v>5.4048999999999996</v>
      </c>
      <c r="X15" s="231"/>
      <c r="Y15" s="249">
        <v>6</v>
      </c>
      <c r="Z15" s="250">
        <v>2.3814000000000002</v>
      </c>
      <c r="AA15" s="250">
        <v>12.2202</v>
      </c>
      <c r="AB15" s="237">
        <f>W15/$AD15</f>
        <v>2.2164855443920439</v>
      </c>
      <c r="AC15" s="236"/>
      <c r="AD15" s="234">
        <v>2.4385000000000003</v>
      </c>
      <c r="AE15" s="231"/>
      <c r="AF15" s="254">
        <v>1280</v>
      </c>
      <c r="AG15" s="250">
        <v>2.2858999999999998</v>
      </c>
      <c r="AH15" s="250">
        <v>2.6012</v>
      </c>
      <c r="AI15" s="101"/>
      <c r="AJ15" s="108"/>
      <c r="AK15" s="108"/>
      <c r="AL15" s="108"/>
      <c r="AM15" s="108"/>
      <c r="AN15" s="108"/>
    </row>
    <row r="16" spans="1:40" s="228" customFormat="1" ht="39" customHeight="1">
      <c r="A16" s="430" t="s">
        <v>707</v>
      </c>
      <c r="B16" s="430"/>
      <c r="C16" s="430"/>
      <c r="D16" s="430"/>
      <c r="E16" s="430"/>
      <c r="F16" s="430"/>
      <c r="G16" s="430"/>
      <c r="H16" s="430"/>
      <c r="I16" s="430"/>
      <c r="J16" s="430"/>
      <c r="K16" s="430"/>
      <c r="L16" s="430"/>
      <c r="M16" s="430"/>
      <c r="N16" s="430"/>
      <c r="O16" s="430"/>
      <c r="P16" s="430"/>
      <c r="Q16" s="430"/>
      <c r="R16" s="430"/>
      <c r="S16" s="430"/>
      <c r="T16" s="430"/>
      <c r="U16" s="430"/>
      <c r="V16" s="430"/>
      <c r="W16" s="430"/>
      <c r="X16" s="430"/>
      <c r="Y16" s="430"/>
      <c r="Z16" s="430"/>
      <c r="AA16" s="430"/>
      <c r="AB16" s="430"/>
      <c r="AC16" s="430"/>
      <c r="AD16" s="430"/>
      <c r="AE16" s="430"/>
      <c r="AF16" s="430"/>
      <c r="AG16" s="430"/>
      <c r="AH16" s="430"/>
      <c r="AI16" s="230"/>
    </row>
    <row r="17" spans="1:43" ht="22" customHeight="1">
      <c r="A17" s="231"/>
      <c r="B17" s="435" t="s">
        <v>700</v>
      </c>
      <c r="C17" s="435"/>
      <c r="D17" s="435"/>
      <c r="E17" s="435"/>
      <c r="F17" s="435"/>
      <c r="G17" s="435"/>
      <c r="H17" s="239"/>
      <c r="I17" s="435" t="s">
        <v>701</v>
      </c>
      <c r="J17" s="435"/>
      <c r="K17" s="435"/>
      <c r="L17" s="435"/>
      <c r="M17" s="435"/>
      <c r="N17" s="435"/>
      <c r="O17" s="239"/>
      <c r="P17" s="435" t="s">
        <v>702</v>
      </c>
      <c r="Q17" s="435"/>
      <c r="R17" s="435"/>
      <c r="S17" s="435"/>
      <c r="T17" s="435"/>
      <c r="U17" s="435"/>
      <c r="V17" s="239"/>
      <c r="W17" s="435" t="s">
        <v>703</v>
      </c>
      <c r="X17" s="435"/>
      <c r="Y17" s="435"/>
      <c r="Z17" s="435"/>
      <c r="AA17" s="435"/>
      <c r="AB17" s="435"/>
      <c r="AC17" s="239"/>
      <c r="AD17" s="435" t="s">
        <v>704</v>
      </c>
      <c r="AE17" s="435"/>
      <c r="AF17" s="435"/>
      <c r="AG17" s="435"/>
      <c r="AH17" s="435"/>
      <c r="AI17" s="101"/>
    </row>
    <row r="18" spans="1:43" ht="17">
      <c r="A18" s="231"/>
      <c r="B18" s="432" t="s">
        <v>277</v>
      </c>
      <c r="C18" s="432"/>
      <c r="D18" s="217" t="s">
        <v>278</v>
      </c>
      <c r="E18" s="433" t="s">
        <v>273</v>
      </c>
      <c r="F18" s="433"/>
      <c r="G18" s="217" t="s">
        <v>274</v>
      </c>
      <c r="H18" s="233"/>
      <c r="I18" s="432" t="s">
        <v>277</v>
      </c>
      <c r="J18" s="432"/>
      <c r="K18" s="217" t="s">
        <v>278</v>
      </c>
      <c r="L18" s="433" t="s">
        <v>273</v>
      </c>
      <c r="M18" s="433"/>
      <c r="N18" s="217" t="s">
        <v>274</v>
      </c>
      <c r="O18" s="233"/>
      <c r="P18" s="432" t="s">
        <v>277</v>
      </c>
      <c r="Q18" s="432"/>
      <c r="R18" s="217" t="s">
        <v>278</v>
      </c>
      <c r="S18" s="433" t="s">
        <v>275</v>
      </c>
      <c r="T18" s="433"/>
      <c r="U18" s="217" t="s">
        <v>274</v>
      </c>
      <c r="V18" s="233"/>
      <c r="W18" s="432" t="s">
        <v>279</v>
      </c>
      <c r="X18" s="432"/>
      <c r="Y18" s="217" t="s">
        <v>278</v>
      </c>
      <c r="Z18" s="433" t="s">
        <v>273</v>
      </c>
      <c r="AA18" s="433"/>
      <c r="AB18" s="217" t="s">
        <v>274</v>
      </c>
      <c r="AC18" s="233"/>
      <c r="AD18" s="432" t="s">
        <v>277</v>
      </c>
      <c r="AE18" s="432"/>
      <c r="AF18" s="217" t="s">
        <v>278</v>
      </c>
      <c r="AG18" s="434" t="s">
        <v>273</v>
      </c>
      <c r="AH18" s="434"/>
      <c r="AI18" s="101"/>
    </row>
    <row r="19" spans="1:43" ht="20" customHeight="1">
      <c r="A19" s="470" t="s">
        <v>73</v>
      </c>
      <c r="B19" s="234">
        <v>12.194572153166071</v>
      </c>
      <c r="C19" s="235"/>
      <c r="D19" s="240">
        <v>82</v>
      </c>
      <c r="E19" s="318">
        <v>7.1995496064605016</v>
      </c>
      <c r="F19" s="318">
        <v>17.189594699871641</v>
      </c>
      <c r="G19" s="237">
        <v>2.2542104298221619</v>
      </c>
      <c r="H19" s="236"/>
      <c r="I19" s="234">
        <v>41.622346485040431</v>
      </c>
      <c r="J19" s="235"/>
      <c r="K19" s="233">
        <v>130</v>
      </c>
      <c r="L19" s="318">
        <v>28.305194028925115</v>
      </c>
      <c r="M19" s="318">
        <v>54.939498941155748</v>
      </c>
      <c r="N19" s="237">
        <v>7.6940401337401632</v>
      </c>
      <c r="O19" s="236"/>
      <c r="P19" s="234">
        <v>16.881700779883943</v>
      </c>
      <c r="Q19" s="238" t="s">
        <v>276</v>
      </c>
      <c r="R19" s="233">
        <v>10</v>
      </c>
      <c r="S19" s="318">
        <v>-1.078808161102021</v>
      </c>
      <c r="T19" s="318">
        <v>34.842209720869903</v>
      </c>
      <c r="U19" s="237">
        <v>3.1206429789561034</v>
      </c>
      <c r="V19" s="236"/>
      <c r="W19" s="234">
        <v>21.940415075824543</v>
      </c>
      <c r="X19" s="235"/>
      <c r="Y19" s="249">
        <v>18</v>
      </c>
      <c r="Z19" s="250">
        <v>5.3963835401581974</v>
      </c>
      <c r="AA19" s="250">
        <v>38.484446611490888</v>
      </c>
      <c r="AB19" s="237">
        <v>4.0557644726969979</v>
      </c>
      <c r="AC19" s="236"/>
      <c r="AD19" s="234">
        <v>5.4096866875592085</v>
      </c>
      <c r="AE19" s="235"/>
      <c r="AF19" s="254">
        <v>2654</v>
      </c>
      <c r="AG19" s="250">
        <v>4.7430766399878861</v>
      </c>
      <c r="AH19" s="250">
        <v>6.0762967351305308</v>
      </c>
      <c r="AI19" s="101"/>
    </row>
    <row r="20" spans="1:43" ht="20" customHeight="1">
      <c r="A20" s="470" t="s">
        <v>74</v>
      </c>
      <c r="B20" s="234">
        <v>7.4962219161071317</v>
      </c>
      <c r="C20" s="235"/>
      <c r="D20" s="240">
        <v>52</v>
      </c>
      <c r="E20" s="318">
        <v>3.9356064573240053</v>
      </c>
      <c r="F20" s="318">
        <v>11.056837374890257</v>
      </c>
      <c r="G20" s="237">
        <v>2.444937159777858</v>
      </c>
      <c r="H20" s="236"/>
      <c r="I20" s="234">
        <v>25.893691415454423</v>
      </c>
      <c r="J20" s="235"/>
      <c r="K20" s="233">
        <v>85</v>
      </c>
      <c r="L20" s="318">
        <v>16.298335063058758</v>
      </c>
      <c r="M20" s="318">
        <v>35.489047767850089</v>
      </c>
      <c r="N20" s="237">
        <v>8.4453807603313589</v>
      </c>
      <c r="O20" s="236"/>
      <c r="P20" s="234">
        <v>10.528717779803866</v>
      </c>
      <c r="Q20" s="238" t="s">
        <v>276</v>
      </c>
      <c r="R20" s="233">
        <v>7</v>
      </c>
      <c r="S20" s="318">
        <v>-2.6855281181423614</v>
      </c>
      <c r="T20" s="318">
        <v>23.742963677750094</v>
      </c>
      <c r="U20" s="237">
        <v>3.43400363979945</v>
      </c>
      <c r="V20" s="236"/>
      <c r="W20" s="234">
        <v>13.751204254787769</v>
      </c>
      <c r="X20" s="238" t="s">
        <v>276</v>
      </c>
      <c r="Y20" s="249">
        <v>11</v>
      </c>
      <c r="Z20" s="250">
        <v>1.6004824814432688</v>
      </c>
      <c r="AA20" s="250">
        <v>25.901926028132269</v>
      </c>
      <c r="AB20" s="237">
        <v>4.4850366825433658</v>
      </c>
      <c r="AC20" s="236"/>
      <c r="AD20" s="234">
        <v>3.066018235326843</v>
      </c>
      <c r="AE20" s="235"/>
      <c r="AF20" s="254">
        <v>1466</v>
      </c>
      <c r="AG20" s="250">
        <v>2.6376239494896154</v>
      </c>
      <c r="AH20" s="250">
        <v>3.4944125211640706</v>
      </c>
      <c r="AI20" s="101"/>
    </row>
    <row r="21" spans="1:43" ht="20" customHeight="1">
      <c r="A21" s="470" t="s">
        <v>75</v>
      </c>
      <c r="B21" s="234">
        <v>5.4692487373639027</v>
      </c>
      <c r="C21" s="235"/>
      <c r="D21" s="240">
        <v>34</v>
      </c>
      <c r="E21" s="318">
        <v>2.3168902282614816</v>
      </c>
      <c r="F21" s="318">
        <v>8.6216072464663238</v>
      </c>
      <c r="G21" s="237">
        <v>2.1591876690021454</v>
      </c>
      <c r="H21" s="236"/>
      <c r="I21" s="234">
        <v>17.551086654203502</v>
      </c>
      <c r="J21" s="235"/>
      <c r="K21" s="233">
        <v>53</v>
      </c>
      <c r="L21" s="318">
        <v>9.3984356181998674</v>
      </c>
      <c r="M21" s="318">
        <v>25.703737690207134</v>
      </c>
      <c r="N21" s="237">
        <v>6.9289388179499181</v>
      </c>
      <c r="O21" s="236"/>
      <c r="P21" s="234">
        <v>8.7487736505875837</v>
      </c>
      <c r="Q21" s="238" t="s">
        <v>276</v>
      </c>
      <c r="R21" s="233">
        <v>4</v>
      </c>
      <c r="S21" s="318">
        <v>-3.9561486321670465</v>
      </c>
      <c r="T21" s="318">
        <v>21.453695933342214</v>
      </c>
      <c r="U21" s="237">
        <v>3.4539010917876838</v>
      </c>
      <c r="V21" s="236"/>
      <c r="W21" s="234">
        <v>8.8976098479969394</v>
      </c>
      <c r="X21" s="238" t="s">
        <v>276</v>
      </c>
      <c r="Y21" s="249">
        <v>8</v>
      </c>
      <c r="Z21" s="250">
        <v>-1.306495691467946</v>
      </c>
      <c r="AA21" s="250">
        <v>19.101715387461823</v>
      </c>
      <c r="AB21" s="237">
        <v>3.5126596704480395</v>
      </c>
      <c r="AC21" s="236"/>
      <c r="AD21" s="234">
        <v>2.5330122137514248</v>
      </c>
      <c r="AE21" s="235"/>
      <c r="AF21" s="254">
        <v>1279</v>
      </c>
      <c r="AG21" s="250">
        <v>2.1336402479833048</v>
      </c>
      <c r="AH21" s="250">
        <v>2.9323841795195449</v>
      </c>
      <c r="AI21" s="101"/>
    </row>
    <row r="22" spans="1:43" ht="20" customHeight="1">
      <c r="A22" s="470" t="s">
        <v>76</v>
      </c>
      <c r="B22" s="234">
        <v>4.9588499278769564</v>
      </c>
      <c r="C22" s="235"/>
      <c r="D22" s="240">
        <v>36</v>
      </c>
      <c r="E22" s="318">
        <v>2.0120508983654624</v>
      </c>
      <c r="F22" s="318">
        <v>7.9056489573884505</v>
      </c>
      <c r="G22" s="237">
        <v>2.0336022915703689</v>
      </c>
      <c r="H22" s="236"/>
      <c r="I22" s="234">
        <v>9.197614847964978</v>
      </c>
      <c r="J22" s="235"/>
      <c r="K22" s="233">
        <v>31</v>
      </c>
      <c r="L22" s="318">
        <v>3.6011477829194467</v>
      </c>
      <c r="M22" s="318">
        <v>14.794081913010508</v>
      </c>
      <c r="N22" s="237">
        <v>3.7719009253847573</v>
      </c>
      <c r="O22" s="236"/>
      <c r="P22" s="234">
        <v>14.118019434916935</v>
      </c>
      <c r="Q22" s="238" t="s">
        <v>276</v>
      </c>
      <c r="R22" s="233">
        <v>8</v>
      </c>
      <c r="S22" s="318">
        <v>-2.0397895519696441</v>
      </c>
      <c r="T22" s="318">
        <v>30.275828421803514</v>
      </c>
      <c r="U22" s="237">
        <v>5.789736953700058</v>
      </c>
      <c r="V22" s="236"/>
      <c r="W22" s="234">
        <v>5.4049153064003725</v>
      </c>
      <c r="X22" s="238" t="s">
        <v>276</v>
      </c>
      <c r="Y22" s="249">
        <v>6</v>
      </c>
      <c r="Z22" s="250">
        <v>-2.3341921071335081</v>
      </c>
      <c r="AA22" s="250">
        <v>13.144022719934252</v>
      </c>
      <c r="AB22" s="237">
        <v>2.2165317185844646</v>
      </c>
      <c r="AC22" s="236"/>
      <c r="AD22" s="234">
        <v>2.4384561073874877</v>
      </c>
      <c r="AE22" s="235"/>
      <c r="AF22" s="254">
        <v>1280</v>
      </c>
      <c r="AG22" s="250">
        <v>2.0537273884989666</v>
      </c>
      <c r="AH22" s="250">
        <v>2.8231848262760089</v>
      </c>
      <c r="AI22" s="101"/>
    </row>
    <row r="23" spans="1:43" s="229" customFormat="1" ht="35" customHeight="1">
      <c r="A23" s="430" t="s">
        <v>708</v>
      </c>
      <c r="B23" s="430"/>
      <c r="C23" s="430"/>
      <c r="D23" s="430"/>
      <c r="E23" s="430"/>
      <c r="F23" s="430"/>
      <c r="G23" s="430"/>
      <c r="H23" s="430"/>
      <c r="I23" s="430"/>
      <c r="J23" s="430"/>
      <c r="K23" s="430"/>
      <c r="L23" s="430"/>
      <c r="M23" s="430"/>
      <c r="N23" s="430"/>
      <c r="O23" s="430"/>
      <c r="P23" s="430"/>
      <c r="Q23" s="430"/>
      <c r="R23" s="430"/>
      <c r="S23" s="430"/>
      <c r="T23" s="430"/>
      <c r="U23" s="430"/>
      <c r="V23" s="430"/>
      <c r="W23" s="430"/>
      <c r="X23" s="430"/>
      <c r="Y23" s="430"/>
      <c r="Z23" s="430"/>
      <c r="AA23" s="430"/>
      <c r="AB23" s="430"/>
      <c r="AC23" s="430"/>
      <c r="AD23" s="430"/>
      <c r="AE23" s="430"/>
      <c r="AF23" s="430"/>
      <c r="AG23" s="430"/>
      <c r="AH23" s="430"/>
      <c r="AI23" s="230"/>
      <c r="AJ23" s="228"/>
      <c r="AK23" s="228"/>
      <c r="AL23" s="228"/>
      <c r="AM23" s="228"/>
      <c r="AN23" s="228"/>
      <c r="AO23" s="228"/>
      <c r="AP23" s="228"/>
      <c r="AQ23" s="228"/>
    </row>
    <row r="24" spans="1:43" ht="20">
      <c r="A24" s="231"/>
      <c r="B24" s="435" t="s">
        <v>739</v>
      </c>
      <c r="C24" s="435"/>
      <c r="D24" s="435"/>
      <c r="E24" s="435"/>
      <c r="F24" s="435"/>
      <c r="G24" s="435"/>
      <c r="H24" s="239"/>
      <c r="I24" s="435" t="s">
        <v>740</v>
      </c>
      <c r="J24" s="435"/>
      <c r="K24" s="435"/>
      <c r="L24" s="435"/>
      <c r="M24" s="435"/>
      <c r="N24" s="435"/>
      <c r="O24" s="239"/>
      <c r="P24" s="435" t="s">
        <v>738</v>
      </c>
      <c r="Q24" s="435"/>
      <c r="R24" s="435"/>
      <c r="S24" s="435"/>
      <c r="T24" s="435"/>
      <c r="U24" s="435"/>
      <c r="V24" s="239"/>
      <c r="W24" s="435" t="s">
        <v>741</v>
      </c>
      <c r="X24" s="435"/>
      <c r="Y24" s="435"/>
      <c r="Z24" s="435"/>
      <c r="AA24" s="435"/>
      <c r="AB24" s="435"/>
      <c r="AC24" s="239"/>
      <c r="AD24" s="435" t="s">
        <v>737</v>
      </c>
      <c r="AE24" s="435"/>
      <c r="AF24" s="435"/>
      <c r="AG24" s="435"/>
      <c r="AH24" s="435"/>
      <c r="AI24" s="245"/>
    </row>
    <row r="25" spans="1:43" ht="17">
      <c r="A25" s="231"/>
      <c r="B25" s="432" t="s">
        <v>277</v>
      </c>
      <c r="C25" s="432"/>
      <c r="D25" s="217" t="s">
        <v>278</v>
      </c>
      <c r="E25" s="434" t="s">
        <v>273</v>
      </c>
      <c r="F25" s="434"/>
      <c r="G25" s="217" t="s">
        <v>274</v>
      </c>
      <c r="H25" s="233"/>
      <c r="I25" s="432" t="s">
        <v>277</v>
      </c>
      <c r="J25" s="432"/>
      <c r="K25" s="217" t="s">
        <v>278</v>
      </c>
      <c r="L25" s="434" t="s">
        <v>273</v>
      </c>
      <c r="M25" s="434"/>
      <c r="N25" s="217" t="s">
        <v>274</v>
      </c>
      <c r="O25" s="233"/>
      <c r="P25" s="432" t="s">
        <v>277</v>
      </c>
      <c r="Q25" s="432"/>
      <c r="R25" s="217" t="s">
        <v>278</v>
      </c>
      <c r="S25" s="434" t="s">
        <v>275</v>
      </c>
      <c r="T25" s="434"/>
      <c r="U25" s="217" t="s">
        <v>274</v>
      </c>
      <c r="V25" s="233"/>
      <c r="W25" s="432" t="s">
        <v>277</v>
      </c>
      <c r="X25" s="432"/>
      <c r="Y25" s="217" t="s">
        <v>278</v>
      </c>
      <c r="Z25" s="434" t="s">
        <v>273</v>
      </c>
      <c r="AA25" s="434"/>
      <c r="AB25" s="217" t="s">
        <v>274</v>
      </c>
      <c r="AC25" s="233"/>
      <c r="AD25" s="432" t="s">
        <v>277</v>
      </c>
      <c r="AE25" s="432"/>
      <c r="AF25" s="217" t="s">
        <v>278</v>
      </c>
      <c r="AG25" s="434" t="s">
        <v>273</v>
      </c>
      <c r="AH25" s="434"/>
      <c r="AI25" s="101"/>
    </row>
    <row r="26" spans="1:43" ht="20" customHeight="1">
      <c r="A26" s="470" t="s">
        <v>73</v>
      </c>
      <c r="B26" s="234">
        <v>11.075721606180235</v>
      </c>
      <c r="C26" s="236"/>
      <c r="D26" s="240">
        <v>145</v>
      </c>
      <c r="E26" s="318">
        <v>7.5954833713205936</v>
      </c>
      <c r="F26" s="318">
        <v>14.555959841039876</v>
      </c>
      <c r="G26" s="237">
        <v>2.235278544596806</v>
      </c>
      <c r="H26" s="236"/>
      <c r="I26" s="234">
        <v>35.174906435523098</v>
      </c>
      <c r="J26" s="236"/>
      <c r="K26" s="240">
        <v>225</v>
      </c>
      <c r="L26" s="318">
        <v>26.359738831052812</v>
      </c>
      <c r="M26" s="318">
        <v>43.990074039993388</v>
      </c>
      <c r="N26" s="237">
        <v>7.0989246984730885</v>
      </c>
      <c r="O26" s="236"/>
      <c r="P26" s="234">
        <v>18.691530950753744</v>
      </c>
      <c r="Q26" s="238"/>
      <c r="R26" s="240">
        <v>18</v>
      </c>
      <c r="S26" s="236">
        <v>5.0773088975812772</v>
      </c>
      <c r="T26" s="236">
        <v>32.305753003926213</v>
      </c>
      <c r="U26" s="237">
        <v>3.7722849657554933</v>
      </c>
      <c r="V26" s="236"/>
      <c r="W26" s="234">
        <v>23.697543563695426</v>
      </c>
      <c r="X26" s="236"/>
      <c r="Y26" s="256">
        <v>35</v>
      </c>
      <c r="Z26" s="250">
        <v>11.079634460265206</v>
      </c>
      <c r="AA26" s="250">
        <v>36.315452667125648</v>
      </c>
      <c r="AB26" s="237">
        <v>4.7825877690911804</v>
      </c>
      <c r="AC26" s="236"/>
      <c r="AD26" s="234">
        <v>4.9549626076592821</v>
      </c>
      <c r="AE26" s="236"/>
      <c r="AF26" s="254">
        <v>4700</v>
      </c>
      <c r="AG26" s="250">
        <v>4.4813872741103626</v>
      </c>
      <c r="AH26" s="250">
        <v>5.4285379412082015</v>
      </c>
      <c r="AI26" s="101"/>
    </row>
    <row r="27" spans="1:43" ht="20" customHeight="1">
      <c r="A27" s="470" t="s">
        <v>74</v>
      </c>
      <c r="B27" s="234">
        <v>6.2657481484659954</v>
      </c>
      <c r="C27" s="236"/>
      <c r="D27" s="240">
        <v>85</v>
      </c>
      <c r="E27" s="318">
        <v>4.2574671856823061</v>
      </c>
      <c r="F27" s="318">
        <v>8.2740291112496855</v>
      </c>
      <c r="G27" s="237">
        <v>2.1922219334080628</v>
      </c>
      <c r="H27" s="236"/>
      <c r="I27" s="234">
        <v>21.527615067158187</v>
      </c>
      <c r="J27" s="236"/>
      <c r="K27" s="240">
        <v>143</v>
      </c>
      <c r="L27" s="318">
        <v>16.190094705890921</v>
      </c>
      <c r="M27" s="318">
        <v>26.865135428425454</v>
      </c>
      <c r="N27" s="237">
        <v>7.5319513018958659</v>
      </c>
      <c r="O27" s="236"/>
      <c r="P27" s="234">
        <v>12.419773257961948</v>
      </c>
      <c r="Q27" s="236"/>
      <c r="R27" s="240">
        <v>11</v>
      </c>
      <c r="S27" s="236">
        <v>3.6233775605458867</v>
      </c>
      <c r="T27" s="236">
        <v>21.216168955378009</v>
      </c>
      <c r="U27" s="237">
        <v>4.3453548880232109</v>
      </c>
      <c r="V27" s="236"/>
      <c r="W27" s="234">
        <v>14.836437415701212</v>
      </c>
      <c r="X27" s="236"/>
      <c r="Y27" s="256">
        <v>22</v>
      </c>
      <c r="Z27" s="250">
        <v>6.9718215537094892</v>
      </c>
      <c r="AA27" s="250">
        <v>22.701053277692935</v>
      </c>
      <c r="AB27" s="237">
        <v>5.1908826760454891</v>
      </c>
      <c r="AC27" s="236"/>
      <c r="AD27" s="234">
        <v>2.8581723652062747</v>
      </c>
      <c r="AE27" s="236"/>
      <c r="AF27" s="254">
        <v>2651</v>
      </c>
      <c r="AG27" s="250">
        <v>2.5965689008494222</v>
      </c>
      <c r="AH27" s="250">
        <v>3.1197758295631273</v>
      </c>
      <c r="AI27" s="101"/>
    </row>
    <row r="28" spans="1:43" ht="20" customHeight="1">
      <c r="A28" s="470" t="s">
        <v>75</v>
      </c>
      <c r="B28" s="234">
        <v>5.2225559959861654</v>
      </c>
      <c r="C28" s="236"/>
      <c r="D28" s="240">
        <v>65</v>
      </c>
      <c r="E28" s="318">
        <v>2.8319500934231852</v>
      </c>
      <c r="F28" s="318">
        <v>7.613161898549146</v>
      </c>
      <c r="G28" s="237">
        <v>2.3155357017864282</v>
      </c>
      <c r="H28" s="236"/>
      <c r="I28" s="234">
        <v>14.909069559536452</v>
      </c>
      <c r="J28" s="236"/>
      <c r="K28" s="240">
        <v>92</v>
      </c>
      <c r="L28" s="318">
        <v>9.1950300479305245</v>
      </c>
      <c r="M28" s="318">
        <v>20.62310907114238</v>
      </c>
      <c r="N28" s="237">
        <v>6.6102657151127575</v>
      </c>
      <c r="O28" s="236"/>
      <c r="P28" s="234">
        <v>7.4123153397564749</v>
      </c>
      <c r="Q28" s="238" t="s">
        <v>276</v>
      </c>
      <c r="R28" s="240">
        <v>8</v>
      </c>
      <c r="S28" s="236">
        <v>-1.4318666035373759</v>
      </c>
      <c r="T28" s="236">
        <v>16.256497283050326</v>
      </c>
      <c r="U28" s="237">
        <v>3.2864139351107844</v>
      </c>
      <c r="V28" s="236"/>
      <c r="W28" s="234">
        <v>11.471807978383636</v>
      </c>
      <c r="X28" s="236"/>
      <c r="Y28" s="256">
        <v>16</v>
      </c>
      <c r="Z28" s="250">
        <v>2.4248561682374969</v>
      </c>
      <c r="AA28" s="250">
        <v>20.518759788529774</v>
      </c>
      <c r="AB28" s="237">
        <v>5.0862797753439466</v>
      </c>
      <c r="AC28" s="236"/>
      <c r="AD28" s="234">
        <v>2.2554417934290458</v>
      </c>
      <c r="AE28" s="236"/>
      <c r="AF28" s="254">
        <v>2205</v>
      </c>
      <c r="AG28" s="250">
        <v>1.9607898037733962</v>
      </c>
      <c r="AH28" s="250">
        <v>2.5500937830846953</v>
      </c>
      <c r="AI28" s="101"/>
    </row>
    <row r="29" spans="1:43" s="241" customFormat="1" ht="20" customHeight="1">
      <c r="A29" s="471" t="s">
        <v>76</v>
      </c>
      <c r="B29" s="252">
        <v>5.2902878713690562</v>
      </c>
      <c r="C29" s="218"/>
      <c r="D29" s="242">
        <v>75</v>
      </c>
      <c r="E29" s="319">
        <v>3.2264149690069615</v>
      </c>
      <c r="F29" s="319">
        <v>7.3541607737311505</v>
      </c>
      <c r="G29" s="243">
        <v>2.237653485575386</v>
      </c>
      <c r="H29" s="218"/>
      <c r="I29" s="252">
        <v>9.3674709714562585</v>
      </c>
      <c r="J29" s="218"/>
      <c r="K29" s="242">
        <v>61</v>
      </c>
      <c r="L29" s="319">
        <v>5.6080781613276312</v>
      </c>
      <c r="M29" s="319">
        <v>13.126863781584886</v>
      </c>
      <c r="N29" s="243">
        <v>3.9621953625145312</v>
      </c>
      <c r="O29" s="218"/>
      <c r="P29" s="252">
        <v>10.710302998690986</v>
      </c>
      <c r="Q29" s="244" t="s">
        <v>276</v>
      </c>
      <c r="R29" s="242">
        <v>12</v>
      </c>
      <c r="S29" s="218">
        <v>1.50135798866207</v>
      </c>
      <c r="T29" s="218">
        <v>19.919248008719904</v>
      </c>
      <c r="U29" s="243">
        <v>4.5301782094491818</v>
      </c>
      <c r="V29" s="218"/>
      <c r="W29" s="252">
        <v>5.4625433339562255</v>
      </c>
      <c r="X29" s="244" t="s">
        <v>276</v>
      </c>
      <c r="Y29" s="257">
        <v>13</v>
      </c>
      <c r="Z29" s="251">
        <v>0.25015437221485293</v>
      </c>
      <c r="AA29" s="251">
        <v>10.674932295697598</v>
      </c>
      <c r="AB29" s="243">
        <v>2.3105130436258312</v>
      </c>
      <c r="AC29" s="218"/>
      <c r="AD29" s="252">
        <v>2.3642122900046436</v>
      </c>
      <c r="AE29" s="218"/>
      <c r="AF29" s="255">
        <v>2388</v>
      </c>
      <c r="AG29" s="251">
        <v>2.1035655456441904</v>
      </c>
      <c r="AH29" s="251">
        <v>2.6248590343650968</v>
      </c>
      <c r="AI29" s="101"/>
      <c r="AJ29"/>
      <c r="AK29"/>
      <c r="AL29"/>
      <c r="AM29"/>
      <c r="AN29"/>
      <c r="AO29"/>
      <c r="AP29"/>
      <c r="AQ29"/>
    </row>
    <row r="30" spans="1:43" ht="87" customHeight="1">
      <c r="A30" s="428" t="s">
        <v>709</v>
      </c>
      <c r="B30" s="428"/>
      <c r="C30" s="428"/>
      <c r="D30" s="428"/>
      <c r="E30" s="428"/>
      <c r="F30" s="428"/>
      <c r="G30" s="428"/>
      <c r="H30" s="428"/>
      <c r="I30" s="428"/>
      <c r="J30" s="428"/>
      <c r="K30" s="428"/>
      <c r="L30" s="428"/>
      <c r="M30" s="428"/>
      <c r="N30" s="428"/>
      <c r="O30" s="428"/>
      <c r="P30" s="428"/>
      <c r="Q30" s="428"/>
      <c r="R30" s="428"/>
      <c r="S30" s="428"/>
      <c r="T30" s="428"/>
      <c r="U30" s="428"/>
      <c r="V30" s="428"/>
      <c r="W30" s="428"/>
      <c r="X30" s="428"/>
      <c r="Y30" s="428"/>
      <c r="Z30" s="428"/>
      <c r="AA30" s="428"/>
      <c r="AB30" s="428"/>
      <c r="AC30" s="428"/>
      <c r="AD30" s="428"/>
      <c r="AE30" s="428"/>
      <c r="AF30" s="428"/>
      <c r="AG30" s="428"/>
      <c r="AH30" s="428"/>
      <c r="AI30" s="101"/>
    </row>
    <row r="31" spans="1:43">
      <c r="I31" s="110"/>
      <c r="J31" s="110"/>
      <c r="AG31"/>
      <c r="AH31"/>
    </row>
    <row r="32" spans="1:43">
      <c r="AI32" s="103"/>
      <c r="AJ32" s="103"/>
    </row>
    <row r="33" spans="35:36">
      <c r="AI33" s="103"/>
      <c r="AJ33" s="103"/>
    </row>
    <row r="34" spans="35:36">
      <c r="AI34" s="103"/>
      <c r="AJ34" s="103"/>
    </row>
    <row r="35" spans="35:36">
      <c r="AI35" s="103"/>
      <c r="AJ35" s="103"/>
    </row>
    <row r="36" spans="35:36">
      <c r="AI36" s="103"/>
      <c r="AJ36" s="103"/>
    </row>
    <row r="37" spans="35:36">
      <c r="AI37" s="103"/>
      <c r="AJ37" s="103"/>
    </row>
    <row r="38" spans="35:36">
      <c r="AI38" s="103"/>
      <c r="AJ38" s="103"/>
    </row>
    <row r="39" spans="35:36">
      <c r="AI39" s="103"/>
      <c r="AJ39" s="103"/>
    </row>
    <row r="40" spans="35:36">
      <c r="AI40" s="103"/>
      <c r="AJ40" s="103"/>
    </row>
    <row r="41" spans="35:36">
      <c r="AI41" s="103"/>
      <c r="AJ41" s="103"/>
    </row>
    <row r="42" spans="35:36">
      <c r="AI42" s="103"/>
      <c r="AJ42" s="103"/>
    </row>
  </sheetData>
  <sheetProtection algorithmName="SHA-512" hashValue="2YOfqZS4WDvc5q0Ht9f+rsFkqmu7Oh25WjqANjMKuLJmWCOnzoUEEtgseHti3+1zJipOtfYVXnYnSEg16tlOTQ==" saltValue="Jp9RPkzoBZfLnw9WFensLw==" spinCount="100000" sheet="1" objects="1" scenarios="1" selectLockedCells="1" selectUnlockedCells="1"/>
  <mergeCells count="66">
    <mergeCell ref="Z18:AA18"/>
    <mergeCell ref="AD18:AE18"/>
    <mergeCell ref="AG18:AH18"/>
    <mergeCell ref="A23:AH23"/>
    <mergeCell ref="B24:G24"/>
    <mergeCell ref="I24:N24"/>
    <mergeCell ref="P24:U24"/>
    <mergeCell ref="W24:AB24"/>
    <mergeCell ref="AD24:AH24"/>
    <mergeCell ref="B18:C18"/>
    <mergeCell ref="E18:F18"/>
    <mergeCell ref="I18:J18"/>
    <mergeCell ref="L18:M18"/>
    <mergeCell ref="P18:Q18"/>
    <mergeCell ref="S18:T18"/>
    <mergeCell ref="W18:X18"/>
    <mergeCell ref="Z25:AA25"/>
    <mergeCell ref="AD25:AE25"/>
    <mergeCell ref="AG25:AH25"/>
    <mergeCell ref="B25:C25"/>
    <mergeCell ref="E25:F25"/>
    <mergeCell ref="I25:J25"/>
    <mergeCell ref="L25:M25"/>
    <mergeCell ref="P25:Q25"/>
    <mergeCell ref="S25:T25"/>
    <mergeCell ref="W25:X25"/>
    <mergeCell ref="A16:AH16"/>
    <mergeCell ref="B17:G17"/>
    <mergeCell ref="I17:N17"/>
    <mergeCell ref="P17:U17"/>
    <mergeCell ref="W17:AB17"/>
    <mergeCell ref="AD17:AH17"/>
    <mergeCell ref="S11:T11"/>
    <mergeCell ref="W11:X11"/>
    <mergeCell ref="Z11:AA11"/>
    <mergeCell ref="AD11:AE11"/>
    <mergeCell ref="AG11:AH11"/>
    <mergeCell ref="B11:C11"/>
    <mergeCell ref="E11:F11"/>
    <mergeCell ref="I11:J11"/>
    <mergeCell ref="L11:M11"/>
    <mergeCell ref="P11:Q11"/>
    <mergeCell ref="AD4:AE4"/>
    <mergeCell ref="AG4:AH4"/>
    <mergeCell ref="A9:AH9"/>
    <mergeCell ref="B10:G10"/>
    <mergeCell ref="I10:N10"/>
    <mergeCell ref="P10:U10"/>
    <mergeCell ref="W10:AB10"/>
    <mergeCell ref="AD10:AH10"/>
    <mergeCell ref="A30:AH30"/>
    <mergeCell ref="A1:AH1"/>
    <mergeCell ref="A2:AH2"/>
    <mergeCell ref="B3:G3"/>
    <mergeCell ref="I3:N3"/>
    <mergeCell ref="P3:U3"/>
    <mergeCell ref="W3:AB3"/>
    <mergeCell ref="AD3:AH3"/>
    <mergeCell ref="B4:C4"/>
    <mergeCell ref="E4:F4"/>
    <mergeCell ref="I4:J4"/>
    <mergeCell ref="L4:M4"/>
    <mergeCell ref="P4:Q4"/>
    <mergeCell ref="S4:T4"/>
    <mergeCell ref="W4:X4"/>
    <mergeCell ref="Z4:AA4"/>
  </mergeCells>
  <conditionalFormatting sqref="AL3:AL15">
    <cfRule type="cellIs" dxfId="14" priority="1" operator="greaterThanOrEqual">
      <formula>50</formula>
    </cfRule>
  </conditionalFormatting>
  <pageMargins left="0.7" right="0.7" top="0.75" bottom="0.75" header="0.3" footer="0.3"/>
  <pageSetup orientation="portrait"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3CDA8-4B2A-7144-9DB5-0877E66763FC}">
  <dimension ref="A1:M45"/>
  <sheetViews>
    <sheetView workbookViewId="0">
      <selection activeCell="I4" sqref="I4:I23"/>
    </sheetView>
  </sheetViews>
  <sheetFormatPr baseColWidth="10" defaultRowHeight="16"/>
  <cols>
    <col min="1" max="1" width="18" customWidth="1"/>
    <col min="2" max="2" width="22.33203125" customWidth="1"/>
    <col min="3" max="3" width="20.1640625" customWidth="1"/>
    <col min="4" max="4" width="18" customWidth="1"/>
    <col min="5" max="5" width="17.1640625" customWidth="1"/>
    <col min="6" max="6" width="17.83203125" style="278" customWidth="1"/>
    <col min="7" max="7" width="22.1640625" customWidth="1"/>
    <col min="8" max="8" width="20.1640625" customWidth="1"/>
    <col min="11" max="11" width="19.33203125" customWidth="1"/>
    <col min="12" max="12" width="16.33203125" customWidth="1"/>
  </cols>
  <sheetData>
    <row r="1" spans="1:12" ht="40" customHeight="1" thickBot="1">
      <c r="A1" s="436" t="s">
        <v>689</v>
      </c>
      <c r="B1" s="437"/>
      <c r="C1" s="437"/>
      <c r="D1" s="437"/>
      <c r="E1" s="437"/>
      <c r="F1" s="437"/>
      <c r="G1" s="437"/>
      <c r="H1" s="437"/>
      <c r="I1" s="437"/>
      <c r="J1" s="437"/>
      <c r="K1" s="437"/>
      <c r="L1" s="437"/>
    </row>
    <row r="2" spans="1:12" ht="39" customHeight="1">
      <c r="A2" s="317"/>
      <c r="B2" s="299" t="s">
        <v>353</v>
      </c>
      <c r="C2" s="299" t="s">
        <v>354</v>
      </c>
      <c r="D2" s="299" t="s">
        <v>355</v>
      </c>
      <c r="E2" s="299" t="s">
        <v>356</v>
      </c>
      <c r="F2" s="299" t="s">
        <v>357</v>
      </c>
      <c r="G2" s="299" t="s">
        <v>358</v>
      </c>
      <c r="H2" s="299" t="s">
        <v>359</v>
      </c>
      <c r="I2" s="299" t="s">
        <v>360</v>
      </c>
      <c r="J2" s="299" t="s">
        <v>617</v>
      </c>
      <c r="K2" s="299" t="s">
        <v>361</v>
      </c>
      <c r="L2" s="298" t="s">
        <v>362</v>
      </c>
    </row>
    <row r="3" spans="1:12" ht="18" thickBot="1">
      <c r="A3" s="396" t="s">
        <v>673</v>
      </c>
      <c r="B3" s="397"/>
      <c r="C3" s="397"/>
      <c r="D3" s="397"/>
      <c r="E3" s="397"/>
      <c r="F3" s="397"/>
      <c r="G3" s="397"/>
      <c r="H3" s="397"/>
      <c r="I3" s="397"/>
      <c r="J3" s="397"/>
      <c r="K3" s="397"/>
      <c r="L3" s="398"/>
    </row>
    <row r="4" spans="1:12" ht="17">
      <c r="A4" s="399" t="s">
        <v>1</v>
      </c>
      <c r="B4" s="209" t="s">
        <v>73</v>
      </c>
      <c r="C4" s="474">
        <v>9.5000000000000001E-2</v>
      </c>
      <c r="D4" s="197">
        <v>3704.4567999999999</v>
      </c>
      <c r="E4" s="212">
        <v>8.3718553666126692</v>
      </c>
      <c r="F4" s="472">
        <v>570074235</v>
      </c>
      <c r="G4" s="197">
        <v>3083923</v>
      </c>
      <c r="H4" s="108">
        <v>5.4096866875592085</v>
      </c>
      <c r="I4" s="108">
        <v>0.40523407147192853</v>
      </c>
      <c r="J4" s="108">
        <v>7.4908972529565423</v>
      </c>
      <c r="K4" s="108">
        <v>4.7430766399878861</v>
      </c>
      <c r="L4" s="121">
        <v>6.0762967351305308</v>
      </c>
    </row>
    <row r="5" spans="1:12" ht="17">
      <c r="A5" s="394"/>
      <c r="B5" s="166" t="s">
        <v>74</v>
      </c>
      <c r="C5" s="474">
        <v>7.0000000000000001E-3</v>
      </c>
      <c r="D5" s="197">
        <v>3301.6420800000001</v>
      </c>
      <c r="E5" s="212">
        <v>7.4615176956800289</v>
      </c>
      <c r="F5" s="472">
        <v>570074235</v>
      </c>
      <c r="G5" s="197">
        <v>1747858</v>
      </c>
      <c r="H5" s="108">
        <v>3.066018235326843</v>
      </c>
      <c r="I5" s="108">
        <v>0.26042205825971293</v>
      </c>
      <c r="J5" s="108">
        <v>8.4938196146100697</v>
      </c>
      <c r="K5" s="108">
        <v>2.6376239494896154</v>
      </c>
      <c r="L5" s="121">
        <v>3.4944125211640706</v>
      </c>
    </row>
    <row r="6" spans="1:12" ht="17">
      <c r="A6" s="394"/>
      <c r="B6" s="166" t="s">
        <v>75</v>
      </c>
      <c r="C6" s="474">
        <v>9.6000000000000002E-2</v>
      </c>
      <c r="D6" s="197">
        <v>3709.0342399999995</v>
      </c>
      <c r="E6" s="212">
        <v>8.3822001128732655</v>
      </c>
      <c r="F6" s="472">
        <v>570074235</v>
      </c>
      <c r="G6" s="197">
        <v>1444005</v>
      </c>
      <c r="H6" s="108">
        <v>2.5330122137514248</v>
      </c>
      <c r="I6" s="108">
        <v>0.24277931049733739</v>
      </c>
      <c r="J6" s="108">
        <v>9.5846087586675317</v>
      </c>
      <c r="K6" s="108">
        <v>2.1336402479833048</v>
      </c>
      <c r="L6" s="121">
        <v>2.9323841795195449</v>
      </c>
    </row>
    <row r="7" spans="1:12" ht="17">
      <c r="A7" s="394"/>
      <c r="B7" s="166" t="s">
        <v>76</v>
      </c>
      <c r="C7" s="474">
        <v>7.6999999999999999E-2</v>
      </c>
      <c r="D7" s="197">
        <v>3622.0628799999995</v>
      </c>
      <c r="E7" s="212">
        <v>8.1856499339218995</v>
      </c>
      <c r="F7" s="472">
        <v>570074235</v>
      </c>
      <c r="G7" s="197">
        <v>1390101</v>
      </c>
      <c r="H7" s="108">
        <v>2.4384561073874877</v>
      </c>
      <c r="I7" s="108">
        <v>0.23387764066171507</v>
      </c>
      <c r="J7" s="108">
        <v>9.5912179822784189</v>
      </c>
      <c r="K7" s="108">
        <v>2.0537273884989666</v>
      </c>
      <c r="L7" s="121">
        <v>2.8231848262760089</v>
      </c>
    </row>
    <row r="8" spans="1:12" ht="17">
      <c r="A8" s="394" t="s">
        <v>2</v>
      </c>
      <c r="B8" s="166" t="s">
        <v>73</v>
      </c>
      <c r="C8" s="474">
        <v>9.5000000000000001E-2</v>
      </c>
      <c r="D8" s="197">
        <v>3704.4567999999999</v>
      </c>
      <c r="E8" s="212">
        <v>8.3718553666126692</v>
      </c>
      <c r="F8" s="472">
        <v>621405.28</v>
      </c>
      <c r="G8" s="197">
        <v>10490.378000000001</v>
      </c>
      <c r="H8" s="108">
        <v>16.881700779883943</v>
      </c>
      <c r="I8" s="108">
        <v>10.918242517316695</v>
      </c>
      <c r="J8" s="108">
        <v>64.675015033596367</v>
      </c>
      <c r="K8" s="108">
        <v>-1.078808161102021</v>
      </c>
      <c r="L8" s="121">
        <v>34.842209720869903</v>
      </c>
    </row>
    <row r="9" spans="1:12" ht="17">
      <c r="A9" s="394"/>
      <c r="B9" s="166" t="s">
        <v>74</v>
      </c>
      <c r="C9" s="474">
        <v>7.0000000000000001E-3</v>
      </c>
      <c r="D9" s="197">
        <v>3301.6420800000001</v>
      </c>
      <c r="E9" s="212">
        <v>7.4615176956800289</v>
      </c>
      <c r="F9" s="472">
        <v>621405.28</v>
      </c>
      <c r="G9" s="197">
        <v>6542.6008199999997</v>
      </c>
      <c r="H9" s="108">
        <v>10.528717779803866</v>
      </c>
      <c r="I9" s="108">
        <v>8.0329762297545457</v>
      </c>
      <c r="J9" s="108">
        <v>76.295864299481565</v>
      </c>
      <c r="K9" s="108">
        <v>-2.6855281181423614</v>
      </c>
      <c r="L9" s="121">
        <v>23.742963677750094</v>
      </c>
    </row>
    <row r="10" spans="1:12" ht="17">
      <c r="A10" s="394"/>
      <c r="B10" s="166" t="s">
        <v>75</v>
      </c>
      <c r="C10" s="474">
        <v>9.6000000000000002E-2</v>
      </c>
      <c r="D10" s="197">
        <v>3709.0342399999995</v>
      </c>
      <c r="E10" s="212">
        <v>8.3822001128732655</v>
      </c>
      <c r="F10" s="472">
        <v>621405.28</v>
      </c>
      <c r="G10" s="197">
        <v>5436.5341399999998</v>
      </c>
      <c r="H10" s="108">
        <v>8.7487736505875837</v>
      </c>
      <c r="I10" s="108">
        <v>7.7233570107930882</v>
      </c>
      <c r="J10" s="279">
        <v>88.279309983912697</v>
      </c>
      <c r="K10" s="108">
        <v>-3.9561486321670465</v>
      </c>
      <c r="L10" s="121">
        <v>21.453695933342214</v>
      </c>
    </row>
    <row r="11" spans="1:12" ht="17">
      <c r="A11" s="394"/>
      <c r="B11" s="166" t="s">
        <v>76</v>
      </c>
      <c r="C11" s="474">
        <v>7.6999999999999999E-2</v>
      </c>
      <c r="D11" s="197">
        <v>3622.0628799999995</v>
      </c>
      <c r="E11" s="212">
        <v>8.1856499339218995</v>
      </c>
      <c r="F11" s="472">
        <v>621405.28</v>
      </c>
      <c r="G11" s="197">
        <v>8773.0118199999997</v>
      </c>
      <c r="H11" s="108">
        <v>14.118019434916935</v>
      </c>
      <c r="I11" s="108">
        <v>9.8223762838216278</v>
      </c>
      <c r="J11" s="108">
        <v>69.57333023305489</v>
      </c>
      <c r="K11" s="108">
        <v>-2.0397895519696441</v>
      </c>
      <c r="L11" s="121">
        <v>30.275828421803514</v>
      </c>
    </row>
    <row r="12" spans="1:12" ht="17">
      <c r="A12" s="393" t="s">
        <v>363</v>
      </c>
      <c r="B12" s="166" t="s">
        <v>73</v>
      </c>
      <c r="C12" s="474">
        <v>9.5000000000000001E-2</v>
      </c>
      <c r="D12" s="197">
        <v>3704.4567999999999</v>
      </c>
      <c r="E12" s="212">
        <v>8.3718553666126692</v>
      </c>
      <c r="F12" s="472">
        <v>7896158.7000000002</v>
      </c>
      <c r="G12" s="197">
        <v>96290.277000000002</v>
      </c>
      <c r="H12" s="108">
        <v>12.194572153166071</v>
      </c>
      <c r="I12" s="108">
        <v>3.0364878703377318</v>
      </c>
      <c r="J12" s="108">
        <v>24.900323129002686</v>
      </c>
      <c r="K12" s="108">
        <v>7.1995496064605016</v>
      </c>
      <c r="L12" s="121">
        <v>17.189594699871641</v>
      </c>
    </row>
    <row r="13" spans="1:12" ht="17">
      <c r="A13" s="394"/>
      <c r="B13" s="166" t="s">
        <v>74</v>
      </c>
      <c r="C13" s="474">
        <v>7.0000000000000001E-3</v>
      </c>
      <c r="D13" s="197">
        <v>3301.6420800000001</v>
      </c>
      <c r="E13" s="212">
        <v>7.4615176956800289</v>
      </c>
      <c r="F13" s="472">
        <v>7896158.7000000002</v>
      </c>
      <c r="G13" s="197">
        <v>59191.357900000003</v>
      </c>
      <c r="H13" s="108">
        <v>7.4962219161071317</v>
      </c>
      <c r="I13" s="108">
        <v>2.164507877679712</v>
      </c>
      <c r="J13" s="108">
        <v>28.874650482649589</v>
      </c>
      <c r="K13" s="108">
        <v>3.9356064573240053</v>
      </c>
      <c r="L13" s="121">
        <v>11.056837374890257</v>
      </c>
    </row>
    <row r="14" spans="1:12" ht="17">
      <c r="A14" s="394"/>
      <c r="B14" s="166" t="s">
        <v>75</v>
      </c>
      <c r="C14" s="474">
        <v>9.6000000000000002E-2</v>
      </c>
      <c r="D14" s="197">
        <v>3709.0342399999995</v>
      </c>
      <c r="E14" s="212">
        <v>8.3822001128732655</v>
      </c>
      <c r="F14" s="472">
        <v>7896158.7000000002</v>
      </c>
      <c r="G14" s="197">
        <v>43186.055999999997</v>
      </c>
      <c r="H14" s="108">
        <v>5.4692487373639027</v>
      </c>
      <c r="I14" s="108">
        <v>1.9163273611564871</v>
      </c>
      <c r="J14" s="108">
        <v>35.038219199372683</v>
      </c>
      <c r="K14" s="108">
        <v>2.3168902282614816</v>
      </c>
      <c r="L14" s="121">
        <v>8.6216072464663238</v>
      </c>
    </row>
    <row r="15" spans="1:12" ht="17">
      <c r="A15" s="394"/>
      <c r="B15" s="166" t="s">
        <v>76</v>
      </c>
      <c r="C15" s="474">
        <v>7.6999999999999999E-2</v>
      </c>
      <c r="D15" s="197">
        <v>3622.0628799999995</v>
      </c>
      <c r="E15" s="212">
        <v>8.1856499339218995</v>
      </c>
      <c r="F15" s="472">
        <v>7896158.7000000002</v>
      </c>
      <c r="G15" s="197">
        <v>39155.866000000002</v>
      </c>
      <c r="H15" s="108">
        <v>4.9588499278769564</v>
      </c>
      <c r="I15" s="108">
        <v>1.7913671911923976</v>
      </c>
      <c r="J15" s="108">
        <v>36.124650216211322</v>
      </c>
      <c r="K15" s="108">
        <v>2.0120508983654624</v>
      </c>
      <c r="L15" s="121">
        <v>7.9056489573884505</v>
      </c>
    </row>
    <row r="16" spans="1:12" ht="17">
      <c r="A16" s="393" t="s">
        <v>364</v>
      </c>
      <c r="B16" s="166" t="s">
        <v>73</v>
      </c>
      <c r="C16" s="474">
        <v>9.5000000000000001E-2</v>
      </c>
      <c r="D16" s="197">
        <v>3704.4567999999999</v>
      </c>
      <c r="E16" s="212">
        <v>8.3718553666126692</v>
      </c>
      <c r="F16" s="472">
        <v>3976518</v>
      </c>
      <c r="G16" s="197">
        <v>165512.01</v>
      </c>
      <c r="H16" s="108">
        <v>41.622346485040431</v>
      </c>
      <c r="I16" s="108">
        <v>8.0955334079728374</v>
      </c>
      <c r="J16" s="108">
        <v>19.449968806738152</v>
      </c>
      <c r="K16" s="108">
        <v>28.305194028925115</v>
      </c>
      <c r="L16" s="121">
        <v>54.939498941155748</v>
      </c>
    </row>
    <row r="17" spans="1:12" ht="17">
      <c r="A17" s="394"/>
      <c r="B17" s="166" t="s">
        <v>74</v>
      </c>
      <c r="C17" s="474">
        <v>7.0000000000000001E-3</v>
      </c>
      <c r="D17" s="197">
        <v>3301.6420800000001</v>
      </c>
      <c r="E17" s="212">
        <v>7.4615176956800289</v>
      </c>
      <c r="F17" s="472">
        <v>3976518</v>
      </c>
      <c r="G17" s="197">
        <v>102966.73</v>
      </c>
      <c r="H17" s="108">
        <v>25.893691415454423</v>
      </c>
      <c r="I17" s="108">
        <v>5.8330433753165138</v>
      </c>
      <c r="J17" s="108">
        <v>22.526889973806952</v>
      </c>
      <c r="K17" s="108">
        <v>16.298335063058758</v>
      </c>
      <c r="L17" s="121">
        <v>35.489047767850089</v>
      </c>
    </row>
    <row r="18" spans="1:12" ht="17">
      <c r="A18" s="394"/>
      <c r="B18" s="166" t="s">
        <v>75</v>
      </c>
      <c r="C18" s="474">
        <v>9.6000000000000002E-2</v>
      </c>
      <c r="D18" s="197">
        <v>3709.0342399999995</v>
      </c>
      <c r="E18" s="212">
        <v>8.3822001128732655</v>
      </c>
      <c r="F18" s="472">
        <v>3976518</v>
      </c>
      <c r="G18" s="197">
        <v>69792.212</v>
      </c>
      <c r="H18" s="108">
        <v>17.551086654203502</v>
      </c>
      <c r="I18" s="108">
        <v>4.9560188668715099</v>
      </c>
      <c r="J18" s="108">
        <v>28.237675333250884</v>
      </c>
      <c r="K18" s="108">
        <v>9.3984356181998674</v>
      </c>
      <c r="L18" s="121">
        <v>25.703737690207134</v>
      </c>
    </row>
    <row r="19" spans="1:12" ht="17">
      <c r="A19" s="394"/>
      <c r="B19" s="166" t="s">
        <v>76</v>
      </c>
      <c r="C19" s="474">
        <v>7.6999999999999999E-2</v>
      </c>
      <c r="D19" s="197">
        <v>3622.0628799999995</v>
      </c>
      <c r="E19" s="212">
        <v>8.1856499339218995</v>
      </c>
      <c r="F19" s="472">
        <v>3976518</v>
      </c>
      <c r="G19" s="197">
        <v>36574.481</v>
      </c>
      <c r="H19" s="108">
        <v>9.197614847964978</v>
      </c>
      <c r="I19" s="108">
        <v>3.4021076383255506</v>
      </c>
      <c r="J19" s="108">
        <v>36.98902046412919</v>
      </c>
      <c r="K19" s="108">
        <v>3.6011477829194467</v>
      </c>
      <c r="L19" s="121">
        <v>14.794081913010508</v>
      </c>
    </row>
    <row r="20" spans="1:12" ht="17">
      <c r="A20" s="393" t="s">
        <v>365</v>
      </c>
      <c r="B20" s="166" t="s">
        <v>73</v>
      </c>
      <c r="C20" s="474">
        <v>9.5000000000000001E-2</v>
      </c>
      <c r="D20" s="197">
        <v>3704.4567999999999</v>
      </c>
      <c r="E20" s="212">
        <v>8.3718553666126692</v>
      </c>
      <c r="F20" s="472">
        <v>1017019</v>
      </c>
      <c r="G20" s="197">
        <v>22313.819</v>
      </c>
      <c r="H20" s="108">
        <v>21.940415075824543</v>
      </c>
      <c r="I20" s="108">
        <v>10.057162027760697</v>
      </c>
      <c r="J20" s="108">
        <v>45.838522165619231</v>
      </c>
      <c r="K20" s="108">
        <v>5.3963835401581974</v>
      </c>
      <c r="L20" s="121">
        <v>38.484446611490888</v>
      </c>
    </row>
    <row r="21" spans="1:12" ht="17">
      <c r="A21" s="394"/>
      <c r="B21" s="166" t="s">
        <v>74</v>
      </c>
      <c r="C21" s="474">
        <v>7.0000000000000001E-3</v>
      </c>
      <c r="D21" s="197">
        <v>3301.6420800000001</v>
      </c>
      <c r="E21" s="212">
        <v>7.4615176956800289</v>
      </c>
      <c r="F21" s="472">
        <v>1017019</v>
      </c>
      <c r="G21" s="197">
        <v>13985.236000000001</v>
      </c>
      <c r="H21" s="108">
        <v>13.751204254787769</v>
      </c>
      <c r="I21" s="108">
        <v>7.3864570050726446</v>
      </c>
      <c r="J21" s="108">
        <v>53.714982835055302</v>
      </c>
      <c r="K21" s="108">
        <v>1.6004824814432688</v>
      </c>
      <c r="L21" s="121">
        <v>25.901926028132269</v>
      </c>
    </row>
    <row r="22" spans="1:12" ht="17">
      <c r="A22" s="394"/>
      <c r="B22" s="166" t="s">
        <v>75</v>
      </c>
      <c r="C22" s="474">
        <v>9.6000000000000002E-2</v>
      </c>
      <c r="D22" s="197">
        <v>3709.0342399999995</v>
      </c>
      <c r="E22" s="212">
        <v>8.3822001128732655</v>
      </c>
      <c r="F22" s="472">
        <v>1017019</v>
      </c>
      <c r="G22" s="197">
        <v>9049.0382699999991</v>
      </c>
      <c r="H22" s="108">
        <v>8.8976098479969394</v>
      </c>
      <c r="I22" s="108">
        <v>6.2031036714072254</v>
      </c>
      <c r="J22" s="108">
        <v>69.716516877885908</v>
      </c>
      <c r="K22" s="108">
        <v>-1.306495691467946</v>
      </c>
      <c r="L22" s="121">
        <v>19.101715387461823</v>
      </c>
    </row>
    <row r="23" spans="1:12" ht="18" thickBot="1">
      <c r="A23" s="395"/>
      <c r="B23" s="213" t="s">
        <v>76</v>
      </c>
      <c r="C23" s="474">
        <v>7.6999999999999999E-2</v>
      </c>
      <c r="D23" s="197">
        <v>3622.0628799999995</v>
      </c>
      <c r="E23" s="212">
        <v>8.1856499339218995</v>
      </c>
      <c r="F23" s="472">
        <v>1017019</v>
      </c>
      <c r="G23" s="197">
        <v>5496.9015600000002</v>
      </c>
      <c r="H23" s="108">
        <v>5.4049153064003725</v>
      </c>
      <c r="I23" s="108">
        <v>4.7046245674977998</v>
      </c>
      <c r="J23" s="108">
        <v>87.043446581423666</v>
      </c>
      <c r="K23" s="108">
        <v>-2.3341921071335081</v>
      </c>
      <c r="L23" s="121">
        <v>13.144022719934252</v>
      </c>
    </row>
    <row r="24" spans="1:12" ht="18" thickBot="1">
      <c r="A24" s="396" t="s">
        <v>674</v>
      </c>
      <c r="B24" s="397"/>
      <c r="C24" s="397"/>
      <c r="D24" s="397"/>
      <c r="E24" s="397"/>
      <c r="F24" s="397"/>
      <c r="G24" s="397"/>
      <c r="H24" s="397"/>
      <c r="I24" s="397"/>
      <c r="J24" s="397"/>
      <c r="K24" s="397"/>
      <c r="L24" s="398"/>
    </row>
    <row r="25" spans="1:12" ht="17">
      <c r="A25" s="399" t="s">
        <v>1</v>
      </c>
      <c r="B25" s="209" t="s">
        <v>73</v>
      </c>
      <c r="C25" s="474">
        <v>9.5000000000000001E-2</v>
      </c>
      <c r="D25" s="197">
        <v>3704.4567999999999</v>
      </c>
      <c r="E25" s="212">
        <v>8.3718553666126692</v>
      </c>
      <c r="F25" s="472">
        <v>570074235</v>
      </c>
      <c r="G25" s="197">
        <v>7540770</v>
      </c>
      <c r="H25" s="108">
        <v>13.227698318974193</v>
      </c>
      <c r="I25" s="108">
        <v>0.74625998026537077</v>
      </c>
      <c r="J25" s="108">
        <v>5.641646507729269</v>
      </c>
      <c r="K25" s="108">
        <v>12.000100651437657</v>
      </c>
      <c r="L25" s="121">
        <v>14.455295986510729</v>
      </c>
    </row>
    <row r="26" spans="1:12" ht="17">
      <c r="A26" s="394"/>
      <c r="B26" s="166" t="s">
        <v>74</v>
      </c>
      <c r="C26" s="474">
        <v>7.0000000000000001E-3</v>
      </c>
      <c r="D26" s="197">
        <v>3301.6420800000001</v>
      </c>
      <c r="E26" s="212">
        <v>7.4615176956800289</v>
      </c>
      <c r="F26" s="472">
        <v>570074235</v>
      </c>
      <c r="G26" s="197">
        <v>4037752</v>
      </c>
      <c r="H26" s="108">
        <v>7.0828529901899531</v>
      </c>
      <c r="I26" s="108">
        <v>0.45971319078719958</v>
      </c>
      <c r="J26" s="108">
        <v>6.4905087176582876</v>
      </c>
      <c r="K26" s="108">
        <v>6.3266247913450098</v>
      </c>
      <c r="L26" s="121">
        <v>7.8390811890348964</v>
      </c>
    </row>
    <row r="27" spans="1:12" ht="17">
      <c r="A27" s="394"/>
      <c r="B27" s="166" t="s">
        <v>75</v>
      </c>
      <c r="C27" s="474">
        <v>9.6000000000000002E-2</v>
      </c>
      <c r="D27" s="197">
        <v>3709.0342399999995</v>
      </c>
      <c r="E27" s="212">
        <v>8.3822001128732655</v>
      </c>
      <c r="F27" s="472">
        <v>570074235</v>
      </c>
      <c r="G27" s="197">
        <v>3503018</v>
      </c>
      <c r="H27" s="108">
        <v>6.1448453287842417</v>
      </c>
      <c r="I27" s="108">
        <v>0.4422487455438377</v>
      </c>
      <c r="J27" s="108">
        <v>7.1970687931267525</v>
      </c>
      <c r="K27" s="108">
        <v>5.4173461423646287</v>
      </c>
      <c r="L27" s="121">
        <v>6.8723445152038547</v>
      </c>
    </row>
    <row r="28" spans="1:12" ht="17">
      <c r="A28" s="394"/>
      <c r="B28" s="166" t="s">
        <v>76</v>
      </c>
      <c r="C28" s="474">
        <v>7.6999999999999999E-2</v>
      </c>
      <c r="D28" s="197">
        <v>3622.0628799999995</v>
      </c>
      <c r="E28" s="212">
        <v>8.1856499339218995</v>
      </c>
      <c r="F28" s="472">
        <v>570074235</v>
      </c>
      <c r="G28" s="197">
        <v>3943776</v>
      </c>
      <c r="H28" s="108">
        <v>6.9180042841262592</v>
      </c>
      <c r="I28" s="108">
        <v>0.47382677368479498</v>
      </c>
      <c r="J28" s="108">
        <v>6.8491830045843791</v>
      </c>
      <c r="K28" s="108">
        <v>6.1385592414147716</v>
      </c>
      <c r="L28" s="121">
        <v>7.6974493268377469</v>
      </c>
    </row>
    <row r="29" spans="1:12" ht="17">
      <c r="A29" s="394" t="s">
        <v>2</v>
      </c>
      <c r="B29" s="166" t="s">
        <v>73</v>
      </c>
      <c r="C29" s="474">
        <v>9.5000000000000001E-2</v>
      </c>
      <c r="D29" s="197">
        <v>3704.4567999999999</v>
      </c>
      <c r="E29" s="212">
        <v>8.3718553666126692</v>
      </c>
      <c r="F29" s="472">
        <v>621405.28</v>
      </c>
      <c r="G29" s="197">
        <v>24712.09</v>
      </c>
      <c r="H29" s="108">
        <v>39.768072134823178</v>
      </c>
      <c r="I29" s="108">
        <v>17.17772590951763</v>
      </c>
      <c r="J29" s="108">
        <v>43.194766523459002</v>
      </c>
      <c r="K29" s="108">
        <v>11.510713013666678</v>
      </c>
      <c r="L29" s="121">
        <v>68.025431255979683</v>
      </c>
    </row>
    <row r="30" spans="1:12" ht="17">
      <c r="A30" s="394"/>
      <c r="B30" s="166" t="s">
        <v>74</v>
      </c>
      <c r="C30" s="474">
        <v>7.0000000000000001E-3</v>
      </c>
      <c r="D30" s="197">
        <v>3301.6420800000001</v>
      </c>
      <c r="E30" s="212">
        <v>7.4615176956800289</v>
      </c>
      <c r="F30" s="472">
        <v>621405.28</v>
      </c>
      <c r="G30" s="197">
        <v>10071.870000000001</v>
      </c>
      <c r="H30" s="108">
        <v>16.208214387879035</v>
      </c>
      <c r="I30" s="108">
        <v>10.087945392490889</v>
      </c>
      <c r="J30" s="108">
        <v>62.23970852726962</v>
      </c>
      <c r="K30" s="108">
        <v>-0.38645578276847559</v>
      </c>
      <c r="L30" s="121">
        <v>32.802884558526543</v>
      </c>
    </row>
    <row r="31" spans="1:12" ht="17">
      <c r="A31" s="394"/>
      <c r="B31" s="166" t="s">
        <v>75</v>
      </c>
      <c r="C31" s="474">
        <v>9.6000000000000002E-2</v>
      </c>
      <c r="D31" s="197">
        <v>3709.0342399999995</v>
      </c>
      <c r="E31" s="212">
        <v>8.3822001128732655</v>
      </c>
      <c r="F31" s="472">
        <v>621405.28</v>
      </c>
      <c r="G31" s="197">
        <v>14640.23</v>
      </c>
      <c r="H31" s="108">
        <v>23.559873839501329</v>
      </c>
      <c r="I31" s="108">
        <v>13.033091600888874</v>
      </c>
      <c r="J31" s="108">
        <v>55.319021186934904</v>
      </c>
      <c r="K31" s="108">
        <v>2.1204381560391319</v>
      </c>
      <c r="L31" s="121">
        <v>44.999309522963529</v>
      </c>
    </row>
    <row r="32" spans="1:12" ht="17">
      <c r="A32" s="394"/>
      <c r="B32" s="166" t="s">
        <v>76</v>
      </c>
      <c r="C32" s="474">
        <v>7.6999999999999999E-2</v>
      </c>
      <c r="D32" s="197">
        <v>3622.0628799999995</v>
      </c>
      <c r="E32" s="212">
        <v>8.1856499339218995</v>
      </c>
      <c r="F32" s="472">
        <v>621405.28</v>
      </c>
      <c r="G32" s="197">
        <v>17570.38</v>
      </c>
      <c r="H32" s="108">
        <v>28.27523448143215</v>
      </c>
      <c r="I32" s="108">
        <v>14.185230482744267</v>
      </c>
      <c r="J32" s="108">
        <v>50.168392032467345</v>
      </c>
      <c r="K32" s="108">
        <v>4.9405303373178313</v>
      </c>
      <c r="L32" s="121">
        <v>51.609938625546469</v>
      </c>
    </row>
    <row r="33" spans="1:13" ht="17">
      <c r="A33" s="393" t="s">
        <v>363</v>
      </c>
      <c r="B33" s="166" t="s">
        <v>73</v>
      </c>
      <c r="C33" s="474">
        <v>9.5000000000000001E-2</v>
      </c>
      <c r="D33" s="197">
        <v>3704.4567999999999</v>
      </c>
      <c r="E33" s="212">
        <v>8.3718553666126692</v>
      </c>
      <c r="F33" s="472">
        <v>7896158.7000000002</v>
      </c>
      <c r="G33" s="197">
        <v>242662.5</v>
      </c>
      <c r="H33" s="108">
        <v>30.731715156636859</v>
      </c>
      <c r="I33" s="108">
        <v>5.2164682163261595</v>
      </c>
      <c r="J33" s="108">
        <v>16.974217643689194</v>
      </c>
      <c r="K33" s="108">
        <v>22.150624940780325</v>
      </c>
      <c r="L33" s="121">
        <v>39.312805372493393</v>
      </c>
    </row>
    <row r="34" spans="1:13" ht="17">
      <c r="A34" s="394"/>
      <c r="B34" s="166" t="s">
        <v>74</v>
      </c>
      <c r="C34" s="474">
        <v>7.0000000000000001E-3</v>
      </c>
      <c r="D34" s="197">
        <v>3301.6420800000001</v>
      </c>
      <c r="E34" s="212">
        <v>7.4615176956800289</v>
      </c>
      <c r="F34" s="472">
        <v>7896158.7000000002</v>
      </c>
      <c r="G34" s="197">
        <v>114731</v>
      </c>
      <c r="H34" s="108">
        <v>14.529976455513742</v>
      </c>
      <c r="I34" s="108">
        <v>3.1744713986935884</v>
      </c>
      <c r="J34" s="108">
        <v>21.847739453761886</v>
      </c>
      <c r="K34" s="108">
        <v>9.3079710046627895</v>
      </c>
      <c r="L34" s="121">
        <v>19.751981906364694</v>
      </c>
    </row>
    <row r="35" spans="1:13" ht="17">
      <c r="A35" s="394"/>
      <c r="B35" s="166" t="s">
        <v>75</v>
      </c>
      <c r="C35" s="474">
        <v>9.6000000000000002E-2</v>
      </c>
      <c r="D35" s="197">
        <v>3709.0342399999995</v>
      </c>
      <c r="E35" s="212">
        <v>8.3822001128732655</v>
      </c>
      <c r="F35" s="472">
        <v>7896158.7000000002</v>
      </c>
      <c r="G35" s="197">
        <v>127931.6</v>
      </c>
      <c r="H35" s="108">
        <v>16.201751365508901</v>
      </c>
      <c r="I35" s="108">
        <v>3.5854897503091561</v>
      </c>
      <c r="J35" s="108">
        <v>22.13026029977306</v>
      </c>
      <c r="K35" s="108">
        <v>10.30362072625034</v>
      </c>
      <c r="L35" s="121">
        <v>22.099882004767462</v>
      </c>
    </row>
    <row r="36" spans="1:13" ht="17">
      <c r="A36" s="394"/>
      <c r="B36" s="166" t="s">
        <v>76</v>
      </c>
      <c r="C36" s="474">
        <v>7.6999999999999999E-2</v>
      </c>
      <c r="D36" s="197">
        <v>3622.0628799999995</v>
      </c>
      <c r="E36" s="212">
        <v>8.1856499339218995</v>
      </c>
      <c r="F36" s="472">
        <v>7896158.7000000002</v>
      </c>
      <c r="G36" s="197">
        <v>143089.5</v>
      </c>
      <c r="H36" s="108">
        <v>18.121406298482832</v>
      </c>
      <c r="I36" s="108">
        <v>3.7830416818154387</v>
      </c>
      <c r="J36" s="108">
        <v>20.876093276117118</v>
      </c>
      <c r="K36" s="108">
        <v>11.898302731896436</v>
      </c>
      <c r="L36" s="121">
        <v>24.344509865069227</v>
      </c>
    </row>
    <row r="37" spans="1:13" ht="17">
      <c r="A37" s="393" t="s">
        <v>364</v>
      </c>
      <c r="B37" s="166" t="s">
        <v>73</v>
      </c>
      <c r="C37" s="474">
        <v>9.5000000000000001E-2</v>
      </c>
      <c r="D37" s="197">
        <v>3704.4567999999999</v>
      </c>
      <c r="E37" s="212">
        <v>8.3718553666126692</v>
      </c>
      <c r="F37" s="472">
        <v>3976518</v>
      </c>
      <c r="G37" s="197">
        <v>497099.9</v>
      </c>
      <c r="H37" s="108">
        <v>125.00883939164866</v>
      </c>
      <c r="I37" s="108">
        <v>14.894614692943065</v>
      </c>
      <c r="J37" s="108">
        <v>11.914849194206752</v>
      </c>
      <c r="K37" s="108">
        <v>100.50719822175732</v>
      </c>
      <c r="L37" s="121">
        <v>149.51048056154002</v>
      </c>
    </row>
    <row r="38" spans="1:13" ht="17">
      <c r="A38" s="394"/>
      <c r="B38" s="166" t="s">
        <v>74</v>
      </c>
      <c r="C38" s="474">
        <v>7.0000000000000001E-3</v>
      </c>
      <c r="D38" s="197">
        <v>3301.6420800000001</v>
      </c>
      <c r="E38" s="212">
        <v>7.4615176956800289</v>
      </c>
      <c r="F38" s="472">
        <v>3976518</v>
      </c>
      <c r="G38" s="197">
        <v>267911.59999999998</v>
      </c>
      <c r="H38" s="108">
        <v>67.37341563649403</v>
      </c>
      <c r="I38" s="108">
        <v>10.030980488585477</v>
      </c>
      <c r="J38" s="108">
        <v>14.888632844008601</v>
      </c>
      <c r="K38" s="108">
        <v>50.872452732770924</v>
      </c>
      <c r="L38" s="121">
        <v>83.874378540217137</v>
      </c>
    </row>
    <row r="39" spans="1:13" ht="17">
      <c r="A39" s="394"/>
      <c r="B39" s="166" t="s">
        <v>75</v>
      </c>
      <c r="C39" s="474">
        <v>9.6000000000000002E-2</v>
      </c>
      <c r="D39" s="197">
        <v>3709.0342399999995</v>
      </c>
      <c r="E39" s="212">
        <v>8.3822001128732655</v>
      </c>
      <c r="F39" s="472">
        <v>3976518</v>
      </c>
      <c r="G39" s="197">
        <v>229188.4</v>
      </c>
      <c r="H39" s="108">
        <v>57.635448902783793</v>
      </c>
      <c r="I39" s="108">
        <v>9.7395665520786761</v>
      </c>
      <c r="J39" s="108">
        <v>16.898569782126316</v>
      </c>
      <c r="K39" s="108">
        <v>41.613861924614369</v>
      </c>
      <c r="L39" s="121">
        <v>73.657035880953217</v>
      </c>
    </row>
    <row r="40" spans="1:13" ht="17">
      <c r="A40" s="394"/>
      <c r="B40" s="166" t="s">
        <v>76</v>
      </c>
      <c r="C40" s="474">
        <v>7.6999999999999999E-2</v>
      </c>
      <c r="D40" s="197">
        <v>3622.0628799999995</v>
      </c>
      <c r="E40" s="212">
        <v>8.1856499339218995</v>
      </c>
      <c r="F40" s="472">
        <v>3976518</v>
      </c>
      <c r="G40" s="197">
        <v>150529.9</v>
      </c>
      <c r="H40" s="108">
        <v>37.854701022351712</v>
      </c>
      <c r="I40" s="108">
        <v>7.5845889045711061</v>
      </c>
      <c r="J40" s="108">
        <v>20.036055495703703</v>
      </c>
      <c r="K40" s="108">
        <v>25.378052274332241</v>
      </c>
      <c r="L40" s="121">
        <v>50.331349770371183</v>
      </c>
    </row>
    <row r="41" spans="1:13" ht="17">
      <c r="A41" s="393" t="s">
        <v>365</v>
      </c>
      <c r="B41" s="166" t="s">
        <v>73</v>
      </c>
      <c r="C41" s="474">
        <v>9.5000000000000001E-2</v>
      </c>
      <c r="D41" s="197">
        <v>3704.4567999999999</v>
      </c>
      <c r="E41" s="212">
        <v>8.3718553666126692</v>
      </c>
      <c r="F41" s="472">
        <v>1017019</v>
      </c>
      <c r="G41" s="197">
        <v>108708.2</v>
      </c>
      <c r="H41" s="108">
        <v>106.88905517006074</v>
      </c>
      <c r="I41" s="108">
        <v>23.301990631456633</v>
      </c>
      <c r="J41" s="108">
        <v>21.800165222139075</v>
      </c>
      <c r="K41" s="108">
        <v>68.557280581314586</v>
      </c>
      <c r="L41" s="121">
        <v>145.2208297588069</v>
      </c>
    </row>
    <row r="42" spans="1:13" ht="17">
      <c r="A42" s="394"/>
      <c r="B42" s="166" t="s">
        <v>74</v>
      </c>
      <c r="C42" s="474">
        <v>7.0000000000000001E-3</v>
      </c>
      <c r="D42" s="197">
        <v>3301.6420800000001</v>
      </c>
      <c r="E42" s="212">
        <v>7.4615176956800289</v>
      </c>
      <c r="F42" s="472">
        <v>1017019</v>
      </c>
      <c r="G42" s="197">
        <v>88471.01</v>
      </c>
      <c r="H42" s="108">
        <v>86.990518367896755</v>
      </c>
      <c r="I42" s="108">
        <v>19.790950197024614</v>
      </c>
      <c r="J42" s="108">
        <v>22.750698085652893</v>
      </c>
      <c r="K42" s="108">
        <v>54.434405293791265</v>
      </c>
      <c r="L42" s="121">
        <v>119.54663144200225</v>
      </c>
    </row>
    <row r="43" spans="1:13" ht="17">
      <c r="A43" s="394"/>
      <c r="B43" s="166" t="s">
        <v>75</v>
      </c>
      <c r="C43" s="474">
        <v>9.6000000000000002E-2</v>
      </c>
      <c r="D43" s="197">
        <v>3709.0342399999995</v>
      </c>
      <c r="E43" s="212">
        <v>8.3822001128732655</v>
      </c>
      <c r="F43" s="472">
        <v>1017019</v>
      </c>
      <c r="G43" s="197">
        <v>20237.18</v>
      </c>
      <c r="H43" s="108">
        <v>19.89852696950598</v>
      </c>
      <c r="I43" s="108">
        <v>9.5480222344242911</v>
      </c>
      <c r="J43" s="108">
        <v>47.983563049950426</v>
      </c>
      <c r="K43" s="108">
        <v>4.1920303938780208</v>
      </c>
      <c r="L43" s="121">
        <v>35.605023545133939</v>
      </c>
    </row>
    <row r="44" spans="1:13" ht="18" thickBot="1">
      <c r="A44" s="395"/>
      <c r="B44" s="213" t="s">
        <v>76</v>
      </c>
      <c r="C44" s="475">
        <v>7.6999999999999999E-2</v>
      </c>
      <c r="D44" s="215">
        <v>3622.0628799999995</v>
      </c>
      <c r="E44" s="214">
        <v>8.1856499339218995</v>
      </c>
      <c r="F44" s="473">
        <v>1017019</v>
      </c>
      <c r="G44" s="215">
        <v>12975.78</v>
      </c>
      <c r="H44" s="287">
        <v>12.758640694028333</v>
      </c>
      <c r="I44" s="287">
        <v>7.4320788351243134</v>
      </c>
      <c r="J44" s="287">
        <v>58.25133737485757</v>
      </c>
      <c r="K44" s="287">
        <v>0.53287101024883832</v>
      </c>
      <c r="L44" s="301">
        <v>24.984410377807826</v>
      </c>
    </row>
    <row r="45" spans="1:13" ht="119" customHeight="1" thickBot="1">
      <c r="A45" s="438" t="s">
        <v>675</v>
      </c>
      <c r="B45" s="438"/>
      <c r="C45" s="438"/>
      <c r="D45" s="438"/>
      <c r="E45" s="438"/>
      <c r="F45" s="438"/>
      <c r="G45" s="438"/>
      <c r="H45" s="438"/>
      <c r="I45" s="438"/>
      <c r="J45" s="438"/>
      <c r="K45" s="438"/>
      <c r="L45" s="439"/>
      <c r="M45" s="302"/>
    </row>
  </sheetData>
  <sheetProtection sheet="1" objects="1" scenarios="1" selectLockedCells="1" selectUnlockedCells="1"/>
  <mergeCells count="14">
    <mergeCell ref="A37:A40"/>
    <mergeCell ref="A41:A44"/>
    <mergeCell ref="A45:L45"/>
    <mergeCell ref="A20:A23"/>
    <mergeCell ref="A3:L3"/>
    <mergeCell ref="A4:A7"/>
    <mergeCell ref="A8:A11"/>
    <mergeCell ref="A12:A15"/>
    <mergeCell ref="A16:A19"/>
    <mergeCell ref="A1:L1"/>
    <mergeCell ref="A24:L24"/>
    <mergeCell ref="A25:A28"/>
    <mergeCell ref="A29:A32"/>
    <mergeCell ref="A33:A36"/>
  </mergeCells>
  <conditionalFormatting sqref="J4:J23">
    <cfRule type="cellIs" dxfId="13" priority="2" operator="greaterThanOrEqual">
      <formula>50</formula>
    </cfRule>
  </conditionalFormatting>
  <conditionalFormatting sqref="J25:J44">
    <cfRule type="cellIs" dxfId="12" priority="1" operator="greaterThanOrEqual">
      <formula>50</formula>
    </cfRule>
  </conditionalFormatting>
  <pageMargins left="0.7" right="0.7" top="0.75" bottom="0.75" header="0.3" footer="0.3"/>
  <pageSetup orientation="portrait"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2D932-DE9D-1642-BE85-1D70B5FC370D}">
  <dimension ref="A1:Y71"/>
  <sheetViews>
    <sheetView zoomScale="84" zoomScaleNormal="80" workbookViewId="0">
      <selection sqref="A1:L1"/>
    </sheetView>
  </sheetViews>
  <sheetFormatPr baseColWidth="10" defaultRowHeight="16"/>
  <cols>
    <col min="1" max="1" width="18" customWidth="1"/>
    <col min="2" max="2" width="23" customWidth="1"/>
    <col min="3" max="3" width="21" customWidth="1"/>
    <col min="4" max="4" width="18" hidden="1" customWidth="1"/>
    <col min="5" max="5" width="17.1640625" hidden="1" customWidth="1"/>
    <col min="6" max="6" width="17.83203125" hidden="1" customWidth="1"/>
    <col min="7" max="7" width="31.33203125" hidden="1" customWidth="1"/>
    <col min="8" max="8" width="21" customWidth="1"/>
    <col min="11" max="11" width="23.1640625" customWidth="1"/>
    <col min="12" max="12" width="20.33203125" customWidth="1"/>
    <col min="13" max="13" width="3.6640625" customWidth="1"/>
    <col min="14" max="14" width="18" customWidth="1"/>
    <col min="15" max="15" width="22.33203125" customWidth="1"/>
    <col min="16" max="16" width="25.33203125" customWidth="1"/>
    <col min="17" max="17" width="18" hidden="1" customWidth="1"/>
    <col min="18" max="18" width="17.1640625" hidden="1" customWidth="1"/>
    <col min="19" max="19" width="17.83203125" hidden="1" customWidth="1"/>
    <col min="20" max="20" width="31.33203125" hidden="1" customWidth="1"/>
    <col min="21" max="21" width="21.33203125" customWidth="1"/>
    <col min="24" max="24" width="20.6640625" customWidth="1"/>
    <col min="25" max="25" width="19.6640625" customWidth="1"/>
    <col min="26" max="26" width="3.83203125" customWidth="1"/>
  </cols>
  <sheetData>
    <row r="1" spans="1:25" ht="50" customHeight="1" thickBot="1">
      <c r="A1" s="440" t="s">
        <v>671</v>
      </c>
      <c r="B1" s="441"/>
      <c r="C1" s="441"/>
      <c r="D1" s="441"/>
      <c r="E1" s="441"/>
      <c r="F1" s="441"/>
      <c r="G1" s="441"/>
      <c r="H1" s="441"/>
      <c r="I1" s="441"/>
      <c r="J1" s="441"/>
      <c r="K1" s="441"/>
      <c r="L1" s="442"/>
      <c r="N1" s="440" t="s">
        <v>672</v>
      </c>
      <c r="O1" s="443"/>
      <c r="P1" s="443"/>
      <c r="Q1" s="443"/>
      <c r="R1" s="443"/>
      <c r="S1" s="443"/>
      <c r="T1" s="443"/>
      <c r="U1" s="443"/>
      <c r="V1" s="443"/>
      <c r="W1" s="443"/>
      <c r="X1" s="443"/>
      <c r="Y1" s="444"/>
    </row>
    <row r="2" spans="1:25" ht="41" customHeight="1">
      <c r="A2" s="300" t="s">
        <v>352</v>
      </c>
      <c r="B2" s="299" t="s">
        <v>353</v>
      </c>
      <c r="C2" s="299" t="s">
        <v>354</v>
      </c>
      <c r="D2" s="299" t="s">
        <v>355</v>
      </c>
      <c r="E2" s="299" t="s">
        <v>356</v>
      </c>
      <c r="F2" s="299" t="s">
        <v>357</v>
      </c>
      <c r="G2" s="299" t="s">
        <v>668</v>
      </c>
      <c r="H2" s="299" t="s">
        <v>359</v>
      </c>
      <c r="I2" s="299" t="s">
        <v>360</v>
      </c>
      <c r="J2" s="299" t="s">
        <v>617</v>
      </c>
      <c r="K2" s="299" t="s">
        <v>670</v>
      </c>
      <c r="L2" s="298" t="s">
        <v>669</v>
      </c>
      <c r="N2" s="300" t="s">
        <v>352</v>
      </c>
      <c r="O2" s="299" t="s">
        <v>353</v>
      </c>
      <c r="P2" s="299" t="s">
        <v>354</v>
      </c>
      <c r="Q2" s="299" t="s">
        <v>355</v>
      </c>
      <c r="R2" s="299" t="s">
        <v>356</v>
      </c>
      <c r="S2" s="299" t="s">
        <v>357</v>
      </c>
      <c r="T2" s="299" t="s">
        <v>668</v>
      </c>
      <c r="U2" s="299" t="s">
        <v>359</v>
      </c>
      <c r="V2" s="299" t="s">
        <v>360</v>
      </c>
      <c r="W2" s="299" t="s">
        <v>617</v>
      </c>
      <c r="X2" s="299" t="s">
        <v>361</v>
      </c>
      <c r="Y2" s="298" t="s">
        <v>362</v>
      </c>
    </row>
    <row r="3" spans="1:25" ht="18" thickBot="1">
      <c r="A3" s="396" t="s">
        <v>679</v>
      </c>
      <c r="B3" s="397"/>
      <c r="C3" s="397"/>
      <c r="D3" s="397"/>
      <c r="E3" s="397"/>
      <c r="F3" s="397"/>
      <c r="G3" s="397"/>
      <c r="H3" s="397"/>
      <c r="I3" s="397"/>
      <c r="J3" s="397"/>
      <c r="K3" s="397"/>
      <c r="L3" s="398"/>
      <c r="N3" s="396" t="s">
        <v>677</v>
      </c>
      <c r="O3" s="397"/>
      <c r="P3" s="397"/>
      <c r="Q3" s="397"/>
      <c r="R3" s="397"/>
      <c r="S3" s="397"/>
      <c r="T3" s="397"/>
      <c r="U3" s="397"/>
      <c r="V3" s="397"/>
      <c r="W3" s="397"/>
      <c r="X3" s="397"/>
      <c r="Y3" s="398"/>
    </row>
    <row r="4" spans="1:25" ht="17">
      <c r="A4" s="399" t="s">
        <v>1</v>
      </c>
      <c r="B4" s="166" t="s">
        <v>664</v>
      </c>
      <c r="C4" s="212">
        <f>'[1]GVF Ps and CCs'!$C$20</f>
        <v>-0.184</v>
      </c>
      <c r="D4" s="197">
        <f>(('[1]GVF Ps and CCs'!$C$4+'[1]GVF Ps and CCs'!$C$5)/('[1]GVF Ps and CCs'!$C$12))*(('[1]GVF Ps and CCs'!$C$12+C4*(3*('[1]GVF Ps and CCs'!$C$12)-4))/('[1]GVF Ps and CCs'!$C$12))</f>
        <v>2154.6480000000001</v>
      </c>
      <c r="E4" s="290">
        <f>(('[1]GVF Ps and CCs'!$D$4+'[1]GVF Ps and CCs'!$D$5)/('[1]GVF Ps and CCs'!$C$12))*(('[1]GVF Ps and CCs'!$C$12+C4*(3*('[1]GVF Ps and CCs'!$C$12)-4))/('[1]GVF Ps and CCs'!$C$12^1.5))</f>
        <v>5.5576556533732822</v>
      </c>
      <c r="F4" s="289">
        <v>219439526</v>
      </c>
      <c r="G4" s="197">
        <v>1651076</v>
      </c>
      <c r="H4" s="280">
        <f t="shared" ref="H4:H33" si="0">(G4/F4)*1000</f>
        <v>7.5240592708899676</v>
      </c>
      <c r="I4" s="280">
        <f t="shared" ref="I4:I33" si="1">SQRT(D4* ((H4*(1000-H4))/F4) + E4 * ((H4*(SQRT(1000*H4)-H4))/(SQRT(F4))))</f>
        <v>0.54492170732702827</v>
      </c>
      <c r="J4" s="280">
        <f t="shared" ref="J4:J33" si="2">(I4/H4)*100</f>
        <v>7.242389881686476</v>
      </c>
      <c r="K4" s="280">
        <f t="shared" ref="K4:K33" si="3">H4-(1.96*I4)</f>
        <v>6.4560127245289927</v>
      </c>
      <c r="L4" s="286">
        <f t="shared" ref="L4:L33" si="4">H4+(1.96*I4)</f>
        <v>8.5921058172509426</v>
      </c>
      <c r="N4" s="399" t="s">
        <v>1</v>
      </c>
      <c r="O4" s="166" t="s">
        <v>664</v>
      </c>
      <c r="P4" s="212">
        <f>'[1]GVF Ps and CCs'!$D$20</f>
        <v>9.5000000000000001E-2</v>
      </c>
      <c r="Q4" s="197">
        <f>(('[1]GVF Ps and CCs'!$C$4+'[1]GVF Ps and CCs'!$C$5+'[1]GVF Ps and CCs'!$C$6)/('[1]GVF Ps and CCs'!$C$13))*(('[1]GVF Ps and CCs'!$C$13+P4*(3*('[1]GVF Ps and CCs'!$C$13)-4))/('[1]GVF Ps and CCs'!$C$13))</f>
        <v>3704.4567999999999</v>
      </c>
      <c r="R4" s="290">
        <f>(('[1]GVF Ps and CCs'!$D$4+'[1]GVF Ps and CCs'!$D$5+'[1]GVF Ps and CCs'!$D$6)/('[1]GVF Ps and CCs'!$C$13))*(('[1]GVF Ps and CCs'!$C$13+P4*(3*('[1]GVF Ps and CCs'!$C$13)-4))/('[1]GVF Ps and CCs'!$C$13^1.5))</f>
        <v>8.3718553666126692</v>
      </c>
      <c r="S4" s="289">
        <v>274695047</v>
      </c>
      <c r="T4" s="197">
        <v>2082488</v>
      </c>
      <c r="U4" s="280">
        <f t="shared" ref="U4:U33" si="5">(T4/S4)*1000</f>
        <v>7.5810904591956474</v>
      </c>
      <c r="V4" s="280">
        <f t="shared" ref="V4:V33" si="6">SQRT(Q4* ((U4*(1000-U4))/S4) + R4 * ((U4*(SQRT(1000*U4)-U4))/(SQRT(S4))))</f>
        <v>0.63706524236196516</v>
      </c>
      <c r="W4" s="280">
        <f t="shared" ref="W4:W33" si="7">(V4/U4)*100</f>
        <v>8.4033457428175531</v>
      </c>
      <c r="X4" s="280">
        <f t="shared" ref="X4:X33" si="8">U4-(1.645*V4)</f>
        <v>6.5331181355102146</v>
      </c>
      <c r="Y4" s="286">
        <f t="shared" ref="Y4:Y33" si="9">U4+(1.645*V4)</f>
        <v>8.6290627828810802</v>
      </c>
    </row>
    <row r="5" spans="1:25" ht="17">
      <c r="A5" s="394"/>
      <c r="B5" s="166" t="s">
        <v>663</v>
      </c>
      <c r="C5" s="212">
        <f>'[1]GVF Ps and CCs'!$C$21</f>
        <v>5.1999999999999998E-2</v>
      </c>
      <c r="D5" s="197">
        <f>(('[1]GVF Ps and CCs'!$C$4+'[1]GVF Ps and CCs'!$C$5)/('[1]GVF Ps and CCs'!$C$12))*(('[1]GVF Ps and CCs'!$C$12+C5*(3*('[1]GVF Ps and CCs'!$C$12)-4))/('[1]GVF Ps and CCs'!$C$12))</f>
        <v>2777.806</v>
      </c>
      <c r="E5" s="290">
        <f>(('[1]GVF Ps and CCs'!$D$4+'[1]GVF Ps and CCs'!$D$5)/('[1]GVF Ps and CCs'!$C$12))*(('[1]GVF Ps and CCs'!$C$12+C5*(3*('[1]GVF Ps and CCs'!$C$12)-4))/('[1]GVF Ps and CCs'!$C$12^1.5))</f>
        <v>7.1650168472410458</v>
      </c>
      <c r="F5" s="289">
        <v>219439526</v>
      </c>
      <c r="G5" s="197">
        <v>34707.519999999997</v>
      </c>
      <c r="H5" s="280">
        <f t="shared" si="0"/>
        <v>0.15816439559753695</v>
      </c>
      <c r="I5" s="280">
        <f t="shared" si="1"/>
        <v>5.4330798156165615E-2</v>
      </c>
      <c r="J5" s="280">
        <f t="shared" si="2"/>
        <v>34.350839802413589</v>
      </c>
      <c r="K5" s="280">
        <f t="shared" si="3"/>
        <v>5.1676031211452353E-2</v>
      </c>
      <c r="L5" s="286">
        <f t="shared" si="4"/>
        <v>0.26465275998362153</v>
      </c>
      <c r="N5" s="394"/>
      <c r="O5" s="166" t="s">
        <v>663</v>
      </c>
      <c r="P5" s="212">
        <f>'[1]GVF Ps and CCs'!$D$21</f>
        <v>0.13600000000000001</v>
      </c>
      <c r="Q5" s="197">
        <f>(('[1]GVF Ps and CCs'!$C$4+'[1]GVF Ps and CCs'!$C$5+'[1]GVF Ps and CCs'!$C$6)/('[1]GVF Ps and CCs'!$C$13))*(('[1]GVF Ps and CCs'!$C$13+P5*(3*('[1]GVF Ps and CCs'!$C$13)-4))/('[1]GVF Ps and CCs'!$C$13))</f>
        <v>3892.1318399999996</v>
      </c>
      <c r="R5" s="290">
        <f>(('[1]GVF Ps and CCs'!$D$4+'[1]GVF Ps and CCs'!$D$5+'[1]GVF Ps and CCs'!$D$6)/('[1]GVF Ps and CCs'!$C$13))*(('[1]GVF Ps and CCs'!$C$13+P5*(3*('[1]GVF Ps and CCs'!$C$13)-4))/('[1]GVF Ps and CCs'!$C$13^1.5))</f>
        <v>8.7959899632971936</v>
      </c>
      <c r="S5" s="289">
        <v>274695047</v>
      </c>
      <c r="T5" s="197">
        <v>44393.7</v>
      </c>
      <c r="U5" s="280">
        <f t="shared" si="5"/>
        <v>0.16161084986727117</v>
      </c>
      <c r="V5" s="280">
        <f t="shared" si="6"/>
        <v>5.8016960021821121E-2</v>
      </c>
      <c r="W5" s="280">
        <f t="shared" si="7"/>
        <v>35.899173891771298</v>
      </c>
      <c r="X5" s="280">
        <f t="shared" si="8"/>
        <v>6.6172950631375432E-2</v>
      </c>
      <c r="Y5" s="286">
        <f t="shared" si="9"/>
        <v>0.25704874910316688</v>
      </c>
    </row>
    <row r="6" spans="1:25" ht="17">
      <c r="A6" s="394"/>
      <c r="B6" s="166" t="s">
        <v>662</v>
      </c>
      <c r="C6" s="212">
        <f>'[1]GVF Ps and CCs'!$C$22</f>
        <v>3.4000000000000002E-2</v>
      </c>
      <c r="D6" s="197">
        <f>(('[1]GVF Ps and CCs'!$C$4+'[1]GVF Ps and CCs'!$C$5)/('[1]GVF Ps and CCs'!$C$12))*(('[1]GVF Ps and CCs'!$C$12+C6*(3*('[1]GVF Ps and CCs'!$C$12)-4))/('[1]GVF Ps and CCs'!$C$12))</f>
        <v>2730.277</v>
      </c>
      <c r="E6" s="290">
        <f>(('[1]GVF Ps and CCs'!$D$4+'[1]GVF Ps and CCs'!$D$5)/('[1]GVF Ps and CCs'!$C$12))*(('[1]GVF Ps and CCs'!$C$12+C6*(3*('[1]GVF Ps and CCs'!$C$12)-4))/('[1]GVF Ps and CCs'!$C$12^1.5))</f>
        <v>7.0424215019460465</v>
      </c>
      <c r="F6" s="289">
        <v>219439526</v>
      </c>
      <c r="G6" s="197">
        <v>237288.1</v>
      </c>
      <c r="H6" s="280">
        <f t="shared" si="0"/>
        <v>1.0813370969457889</v>
      </c>
      <c r="I6" s="280">
        <f t="shared" si="1"/>
        <v>0.17259276923930794</v>
      </c>
      <c r="J6" s="280">
        <f t="shared" si="2"/>
        <v>15.961051343451746</v>
      </c>
      <c r="K6" s="280">
        <f t="shared" si="3"/>
        <v>0.74305526923674536</v>
      </c>
      <c r="L6" s="286">
        <f t="shared" si="4"/>
        <v>1.4196189246548325</v>
      </c>
      <c r="N6" s="394"/>
      <c r="O6" s="166" t="s">
        <v>662</v>
      </c>
      <c r="P6" s="212">
        <f>'[1]GVF Ps and CCs'!$D$22</f>
        <v>-2.4E-2</v>
      </c>
      <c r="Q6" s="197">
        <f>(('[1]GVF Ps and CCs'!$C$4+'[1]GVF Ps and CCs'!$C$5+'[1]GVF Ps and CCs'!$C$6)/('[1]GVF Ps and CCs'!$C$13))*(('[1]GVF Ps and CCs'!$C$13+P6*(3*('[1]GVF Ps and CCs'!$C$13)-4))/('[1]GVF Ps and CCs'!$C$13))</f>
        <v>3159.7414399999998</v>
      </c>
      <c r="R6" s="290">
        <f>(('[1]GVF Ps and CCs'!$D$4+'[1]GVF Ps and CCs'!$D$5+'[1]GVF Ps and CCs'!$D$6)/('[1]GVF Ps and CCs'!$C$13))*(('[1]GVF Ps and CCs'!$C$13+P6*(3*('[1]GVF Ps and CCs'!$C$13)-4))/('[1]GVF Ps and CCs'!$C$13^1.5))</f>
        <v>7.1408305616014847</v>
      </c>
      <c r="S6" s="289">
        <v>274695047</v>
      </c>
      <c r="T6" s="197">
        <v>287475.90000000002</v>
      </c>
      <c r="U6" s="280">
        <f t="shared" si="5"/>
        <v>1.0465274242822444</v>
      </c>
      <c r="V6" s="280">
        <f t="shared" si="6"/>
        <v>0.16167833404072873</v>
      </c>
      <c r="W6" s="280">
        <f t="shared" si="7"/>
        <v>15.449029838048917</v>
      </c>
      <c r="X6" s="280">
        <f t="shared" si="8"/>
        <v>0.78056656478524566</v>
      </c>
      <c r="Y6" s="286">
        <f t="shared" si="9"/>
        <v>1.3124882837792433</v>
      </c>
    </row>
    <row r="7" spans="1:25" ht="17">
      <c r="A7" s="394"/>
      <c r="B7" s="166" t="s">
        <v>661</v>
      </c>
      <c r="C7" s="212">
        <f>'[1]GVF Ps and CCs'!$C$23</f>
        <v>1E-3</v>
      </c>
      <c r="D7" s="197">
        <f>(('[1]GVF Ps and CCs'!$C$4+'[1]GVF Ps and CCs'!$C$5)/('[1]GVF Ps and CCs'!$C$12))*(('[1]GVF Ps and CCs'!$C$12+C7*(3*('[1]GVF Ps and CCs'!$C$12)-4))/('[1]GVF Ps and CCs'!$C$12))</f>
        <v>2643.1404999999995</v>
      </c>
      <c r="E7" s="290">
        <f>(('[1]GVF Ps and CCs'!$D$4+'[1]GVF Ps and CCs'!$D$5)/('[1]GVF Ps and CCs'!$C$12))*(('[1]GVF Ps and CCs'!$C$12+C7*(3*('[1]GVF Ps and CCs'!$C$12)-4))/('[1]GVF Ps and CCs'!$C$12^1.5))</f>
        <v>6.8176633689052144</v>
      </c>
      <c r="F7" s="289">
        <v>219439526</v>
      </c>
      <c r="G7" s="197">
        <v>416207.5</v>
      </c>
      <c r="H7" s="280">
        <f t="shared" si="0"/>
        <v>1.8966842828488428</v>
      </c>
      <c r="I7" s="280">
        <f t="shared" si="1"/>
        <v>0.24323421352497274</v>
      </c>
      <c r="J7" s="280">
        <f t="shared" si="2"/>
        <v>12.824180372266911</v>
      </c>
      <c r="K7" s="280">
        <f t="shared" si="3"/>
        <v>1.4199452243398962</v>
      </c>
      <c r="L7" s="286">
        <f t="shared" si="4"/>
        <v>2.3734233413577894</v>
      </c>
      <c r="N7" s="394"/>
      <c r="O7" s="166" t="s">
        <v>661</v>
      </c>
      <c r="P7" s="212">
        <f>'[1]GVF Ps and CCs'!$D$23</f>
        <v>-7.0000000000000001E-3</v>
      </c>
      <c r="Q7" s="197">
        <f>(('[1]GVF Ps and CCs'!$C$4+'[1]GVF Ps and CCs'!$C$5+'[1]GVF Ps and CCs'!$C$6)/('[1]GVF Ps and CCs'!$C$13))*(('[1]GVF Ps and CCs'!$C$13+P7*(3*('[1]GVF Ps and CCs'!$C$13)-4))/('[1]GVF Ps and CCs'!$C$13))</f>
        <v>3237.5579199999997</v>
      </c>
      <c r="R7" s="290">
        <f>(('[1]GVF Ps and CCs'!$D$4+'[1]GVF Ps and CCs'!$D$5+'[1]GVF Ps and CCs'!$D$6)/('[1]GVF Ps and CCs'!$C$13))*(('[1]GVF Ps and CCs'!$C$13+P7*(3*('[1]GVF Ps and CCs'!$C$13)-4))/('[1]GVF Ps and CCs'!$C$13^1.5))</f>
        <v>7.3166912480316535</v>
      </c>
      <c r="S7" s="289">
        <v>274695047</v>
      </c>
      <c r="T7" s="197">
        <v>541735.9</v>
      </c>
      <c r="U7" s="280">
        <f t="shared" si="5"/>
        <v>1.9721356679576392</v>
      </c>
      <c r="V7" s="280">
        <f t="shared" si="6"/>
        <v>0.24524212933262865</v>
      </c>
      <c r="W7" s="280">
        <f t="shared" si="7"/>
        <v>12.435357937955835</v>
      </c>
      <c r="X7" s="280">
        <f t="shared" si="8"/>
        <v>1.5687123652054651</v>
      </c>
      <c r="Y7" s="286">
        <f t="shared" si="9"/>
        <v>2.3755589707098133</v>
      </c>
    </row>
    <row r="8" spans="1:25" ht="17">
      <c r="A8" s="394"/>
      <c r="B8" s="166" t="s">
        <v>660</v>
      </c>
      <c r="C8" s="212">
        <f>'[1]GVF Ps and CCs'!$C$24</f>
        <v>-0.23599999999999999</v>
      </c>
      <c r="D8" s="197">
        <f>(('[1]GVF Ps and CCs'!$C$4+'[1]GVF Ps and CCs'!$C$5)/('[1]GVF Ps and CCs'!$C$12))*(('[1]GVF Ps and CCs'!$C$12+C8*(3*('[1]GVF Ps and CCs'!$C$12)-4))/('[1]GVF Ps and CCs'!$C$12))</f>
        <v>2017.3420000000001</v>
      </c>
      <c r="E8" s="290">
        <f>(('[1]GVF Ps and CCs'!$D$4+'[1]GVF Ps and CCs'!$D$5)/('[1]GVF Ps and CCs'!$C$12))*(('[1]GVF Ps and CCs'!$C$12+C8*(3*('[1]GVF Ps and CCs'!$C$12)-4))/('[1]GVF Ps and CCs'!$C$12^1.5))</f>
        <v>5.2034913225210637</v>
      </c>
      <c r="F8" s="289">
        <v>219439526</v>
      </c>
      <c r="G8" s="197">
        <v>1024224</v>
      </c>
      <c r="H8" s="280">
        <f t="shared" si="0"/>
        <v>4.6674544858431748</v>
      </c>
      <c r="I8" s="280">
        <f t="shared" si="1"/>
        <v>0.38349206159606142</v>
      </c>
      <c r="J8" s="280">
        <f t="shared" si="2"/>
        <v>8.2162999716275475</v>
      </c>
      <c r="K8" s="280">
        <f t="shared" si="3"/>
        <v>3.9158100451148945</v>
      </c>
      <c r="L8" s="286">
        <f t="shared" si="4"/>
        <v>5.4190989265714551</v>
      </c>
      <c r="N8" s="394"/>
      <c r="O8" s="166" t="s">
        <v>660</v>
      </c>
      <c r="P8" s="212">
        <f>'[1]GVF Ps and CCs'!$D$24</f>
        <v>9.6000000000000002E-2</v>
      </c>
      <c r="Q8" s="197">
        <f>(('[1]GVF Ps and CCs'!$C$4+'[1]GVF Ps and CCs'!$C$5+'[1]GVF Ps and CCs'!$C$6)/('[1]GVF Ps and CCs'!$C$13))*(('[1]GVF Ps and CCs'!$C$13+P8*(3*('[1]GVF Ps and CCs'!$C$13)-4))/('[1]GVF Ps and CCs'!$C$13))</f>
        <v>3709.0342399999995</v>
      </c>
      <c r="R8" s="290">
        <f>(('[1]GVF Ps and CCs'!$D$4+'[1]GVF Ps and CCs'!$D$5+'[1]GVF Ps and CCs'!$D$6)/('[1]GVF Ps and CCs'!$C$13))*(('[1]GVF Ps and CCs'!$C$13+P8*(3*('[1]GVF Ps and CCs'!$C$13)-4))/('[1]GVF Ps and CCs'!$C$13^1.5))</f>
        <v>8.3822001128732655</v>
      </c>
      <c r="S8" s="289">
        <v>274695047</v>
      </c>
      <c r="T8" s="197">
        <v>1280753</v>
      </c>
      <c r="U8" s="280">
        <f t="shared" si="5"/>
        <v>4.662453924769892</v>
      </c>
      <c r="V8" s="280">
        <f t="shared" si="6"/>
        <v>0.46116927082440179</v>
      </c>
      <c r="W8" s="280">
        <f t="shared" si="7"/>
        <v>9.8911276822357461</v>
      </c>
      <c r="X8" s="280">
        <f t="shared" si="8"/>
        <v>3.9038304742637511</v>
      </c>
      <c r="Y8" s="286">
        <f t="shared" si="9"/>
        <v>5.4210773752760328</v>
      </c>
    </row>
    <row r="9" spans="1:25" ht="17">
      <c r="A9" s="394"/>
      <c r="B9" s="166" t="s">
        <v>659</v>
      </c>
      <c r="C9" s="212">
        <f>'[1]GVF Ps and CCs'!$C$25</f>
        <v>0.17</v>
      </c>
      <c r="D9" s="197">
        <f>(('[1]GVF Ps and CCs'!$C$4+'[1]GVF Ps and CCs'!$C$5)/('[1]GVF Ps and CCs'!$C$12))*(('[1]GVF Ps and CCs'!$C$12+C9*(3*('[1]GVF Ps and CCs'!$C$12)-4))/('[1]GVF Ps and CCs'!$C$12))</f>
        <v>3089.3849999999998</v>
      </c>
      <c r="E9" s="290">
        <f>(('[1]GVF Ps and CCs'!$D$4+'[1]GVF Ps and CCs'!$D$5)/('[1]GVF Ps and CCs'!$C$12))*(('[1]GVF Ps and CCs'!$C$12+C9*(3*('[1]GVF Ps and CCs'!$C$12)-4))/('[1]GVF Ps and CCs'!$C$12^1.5))</f>
        <v>7.9686974441749259</v>
      </c>
      <c r="F9" s="289">
        <v>219439526</v>
      </c>
      <c r="G9" s="197">
        <v>680641.5</v>
      </c>
      <c r="H9" s="280">
        <f t="shared" si="0"/>
        <v>3.1017269878718206</v>
      </c>
      <c r="I9" s="280">
        <f t="shared" si="1"/>
        <v>0.36232934707355108</v>
      </c>
      <c r="J9" s="280">
        <f t="shared" si="2"/>
        <v>11.681535753801308</v>
      </c>
      <c r="K9" s="280">
        <f t="shared" si="3"/>
        <v>2.3915614676076604</v>
      </c>
      <c r="L9" s="286">
        <f t="shared" si="4"/>
        <v>3.8118925081359807</v>
      </c>
      <c r="N9" s="394"/>
      <c r="O9" s="166" t="s">
        <v>659</v>
      </c>
      <c r="P9" s="212">
        <f>'[1]GVF Ps and CCs'!$D$25</f>
        <v>7.0000000000000001E-3</v>
      </c>
      <c r="Q9" s="197">
        <f>(('[1]GVF Ps and CCs'!$C$4+'[1]GVF Ps and CCs'!$C$5+'[1]GVF Ps and CCs'!$C$6)/('[1]GVF Ps and CCs'!$C$13))*(('[1]GVF Ps and CCs'!$C$13+P9*(3*('[1]GVF Ps and CCs'!$C$13)-4))/('[1]GVF Ps and CCs'!$C$13))</f>
        <v>3301.6420800000001</v>
      </c>
      <c r="R9" s="290">
        <f>(('[1]GVF Ps and CCs'!$D$4+'[1]GVF Ps and CCs'!$D$5+'[1]GVF Ps and CCs'!$D$6)/('[1]GVF Ps and CCs'!$C$13))*(('[1]GVF Ps and CCs'!$C$13+P9*(3*('[1]GVF Ps and CCs'!$C$13)-4))/('[1]GVF Ps and CCs'!$C$13^1.5))</f>
        <v>7.4615176956800289</v>
      </c>
      <c r="S9" s="289">
        <v>274695047</v>
      </c>
      <c r="T9" s="197">
        <v>863402.6</v>
      </c>
      <c r="U9" s="280">
        <f t="shared" si="5"/>
        <v>3.1431312993422851</v>
      </c>
      <c r="V9" s="280">
        <f t="shared" si="6"/>
        <v>0.3354748299714756</v>
      </c>
      <c r="W9" s="280">
        <f t="shared" si="7"/>
        <v>10.673268089108314</v>
      </c>
      <c r="X9" s="280">
        <f t="shared" si="8"/>
        <v>2.5912752040392077</v>
      </c>
      <c r="Y9" s="286">
        <f t="shared" si="9"/>
        <v>3.6949873946453624</v>
      </c>
    </row>
    <row r="10" spans="1:25" ht="17">
      <c r="A10" s="394" t="s">
        <v>2</v>
      </c>
      <c r="B10" s="166" t="s">
        <v>664</v>
      </c>
      <c r="C10" s="212">
        <f>'[1]GVF Ps and CCs'!$C$20</f>
        <v>-0.184</v>
      </c>
      <c r="D10" s="197">
        <f>(('[1]GVF Ps and CCs'!$C$4+'[1]GVF Ps and CCs'!$C$5)/('[1]GVF Ps and CCs'!$C$12))*(('[1]GVF Ps and CCs'!$C$12+C10*(3*('[1]GVF Ps and CCs'!$C$12)-4))/('[1]GVF Ps and CCs'!$C$12))</f>
        <v>2154.6480000000001</v>
      </c>
      <c r="E10" s="290">
        <f>(('[1]GVF Ps and CCs'!$D$4+'[1]GVF Ps and CCs'!$D$5)/('[1]GVF Ps and CCs'!$C$12))*(('[1]GVF Ps and CCs'!$C$12+C10*(3*('[1]GVF Ps and CCs'!$C$12)-4))/('[1]GVF Ps and CCs'!$C$12^1.5))</f>
        <v>5.5576556533732822</v>
      </c>
      <c r="F10" s="289">
        <v>229490.44</v>
      </c>
      <c r="G10" s="197">
        <v>8860.9689999999991</v>
      </c>
      <c r="H10" s="280">
        <f t="shared" si="0"/>
        <v>38.611495101931041</v>
      </c>
      <c r="I10" s="280">
        <f t="shared" si="1"/>
        <v>20.475457657850018</v>
      </c>
      <c r="J10" s="280">
        <f t="shared" si="2"/>
        <v>53.029434897034065</v>
      </c>
      <c r="K10" s="280">
        <f t="shared" si="3"/>
        <v>-1.5204019074549961</v>
      </c>
      <c r="L10" s="286">
        <f t="shared" si="4"/>
        <v>78.743392111317078</v>
      </c>
      <c r="N10" s="394" t="s">
        <v>2</v>
      </c>
      <c r="O10" s="166" t="s">
        <v>664</v>
      </c>
      <c r="P10" s="212">
        <f>'[1]GVF Ps and CCs'!$D$20</f>
        <v>9.5000000000000001E-2</v>
      </c>
      <c r="Q10" s="197">
        <f>(('[1]GVF Ps and CCs'!$C$4+'[1]GVF Ps and CCs'!$C$5+'[1]GVF Ps and CCs'!$C$6)/('[1]GVF Ps and CCs'!$C$13))*(('[1]GVF Ps and CCs'!$C$13+P10*(3*('[1]GVF Ps and CCs'!$C$13)-4))/('[1]GVF Ps and CCs'!$C$13))</f>
        <v>3704.4567999999999</v>
      </c>
      <c r="R10" s="290">
        <f>(('[1]GVF Ps and CCs'!$D$4+'[1]GVF Ps and CCs'!$D$5+'[1]GVF Ps and CCs'!$D$6)/('[1]GVF Ps and CCs'!$C$13))*(('[1]GVF Ps and CCs'!$C$13+P10*(3*('[1]GVF Ps and CCs'!$C$13)-4))/('[1]GVF Ps and CCs'!$C$13^1.5))</f>
        <v>8.3718553666126692</v>
      </c>
      <c r="S10" s="289">
        <v>291031.93</v>
      </c>
      <c r="T10" s="197">
        <v>9307.2520000000004</v>
      </c>
      <c r="U10" s="280">
        <f t="shared" si="5"/>
        <v>31.980174821367545</v>
      </c>
      <c r="V10" s="280">
        <f t="shared" si="6"/>
        <v>21.608503459929619</v>
      </c>
      <c r="W10" s="280">
        <f t="shared" si="7"/>
        <v>67.568434446117863</v>
      </c>
      <c r="X10" s="280">
        <f t="shared" si="8"/>
        <v>-3.5658133702166772</v>
      </c>
      <c r="Y10" s="286">
        <f t="shared" si="9"/>
        <v>67.52616301295177</v>
      </c>
    </row>
    <row r="11" spans="1:25" ht="17">
      <c r="A11" s="394"/>
      <c r="B11" s="166" t="s">
        <v>663</v>
      </c>
      <c r="C11" s="212">
        <f>'[1]GVF Ps and CCs'!$C$21</f>
        <v>5.1999999999999998E-2</v>
      </c>
      <c r="D11" s="197">
        <f>(('[1]GVF Ps and CCs'!$C$4+'[1]GVF Ps and CCs'!$C$5)/('[1]GVF Ps and CCs'!$C$12))*(('[1]GVF Ps and CCs'!$C$12+C11*(3*('[1]GVF Ps and CCs'!$C$12)-4))/('[1]GVF Ps and CCs'!$C$12))</f>
        <v>2777.806</v>
      </c>
      <c r="E11" s="290">
        <f>(('[1]GVF Ps and CCs'!$D$4+'[1]GVF Ps and CCs'!$D$5)/('[1]GVF Ps and CCs'!$C$12))*(('[1]GVF Ps and CCs'!$C$12+C11*(3*('[1]GVF Ps and CCs'!$C$12)-4))/('[1]GVF Ps and CCs'!$C$12^1.5))</f>
        <v>7.1650168472410458</v>
      </c>
      <c r="F11" s="289">
        <v>229490.44</v>
      </c>
      <c r="G11" s="197">
        <v>344.55849999999998</v>
      </c>
      <c r="H11" s="280">
        <f t="shared" si="0"/>
        <v>1.5014067688396953</v>
      </c>
      <c r="I11" s="280">
        <f t="shared" si="1"/>
        <v>4.3568915874734735</v>
      </c>
      <c r="J11" s="280">
        <f t="shared" si="2"/>
        <v>290.18728820841335</v>
      </c>
      <c r="K11" s="280">
        <f t="shared" si="3"/>
        <v>-7.0381007426083126</v>
      </c>
      <c r="L11" s="286">
        <f t="shared" si="4"/>
        <v>10.040914280287703</v>
      </c>
      <c r="N11" s="394"/>
      <c r="O11" s="166" t="s">
        <v>663</v>
      </c>
      <c r="P11" s="212">
        <f>'[1]GVF Ps and CCs'!$D$21</f>
        <v>0.13600000000000001</v>
      </c>
      <c r="Q11" s="197">
        <f>(('[1]GVF Ps and CCs'!$C$4+'[1]GVF Ps and CCs'!$C$5+'[1]GVF Ps and CCs'!$C$6)/('[1]GVF Ps and CCs'!$C$13))*(('[1]GVF Ps and CCs'!$C$13+P11*(3*('[1]GVF Ps and CCs'!$C$13)-4))/('[1]GVF Ps and CCs'!$C$13))</f>
        <v>3892.1318399999996</v>
      </c>
      <c r="R11" s="290">
        <f>(('[1]GVF Ps and CCs'!$D$4+'[1]GVF Ps and CCs'!$D$5+'[1]GVF Ps and CCs'!$D$6)/('[1]GVF Ps and CCs'!$C$13))*(('[1]GVF Ps and CCs'!$C$13+P11*(3*('[1]GVF Ps and CCs'!$C$13)-4))/('[1]GVF Ps and CCs'!$C$13^1.5))</f>
        <v>8.7959899632971936</v>
      </c>
      <c r="S11" s="289">
        <v>291031.93</v>
      </c>
      <c r="T11" s="197">
        <v>344.55849999999998</v>
      </c>
      <c r="U11" s="280">
        <f t="shared" si="5"/>
        <v>1.1839199224634904</v>
      </c>
      <c r="V11" s="280">
        <f t="shared" si="6"/>
        <v>4.0565772400459954</v>
      </c>
      <c r="W11" s="280">
        <f t="shared" si="7"/>
        <v>342.63949470544463</v>
      </c>
      <c r="X11" s="280">
        <f t="shared" si="8"/>
        <v>-5.4891496374121722</v>
      </c>
      <c r="Y11" s="286">
        <f t="shared" si="9"/>
        <v>7.8569894823391522</v>
      </c>
    </row>
    <row r="12" spans="1:25" ht="17">
      <c r="A12" s="394"/>
      <c r="B12" s="166" t="s">
        <v>662</v>
      </c>
      <c r="C12" s="212">
        <f>'[1]GVF Ps and CCs'!$C$22</f>
        <v>3.4000000000000002E-2</v>
      </c>
      <c r="D12" s="197">
        <f>(('[1]GVF Ps and CCs'!$C$4+'[1]GVF Ps and CCs'!$C$5)/('[1]GVF Ps and CCs'!$C$12))*(('[1]GVF Ps and CCs'!$C$12+C12*(3*('[1]GVF Ps and CCs'!$C$12)-4))/('[1]GVF Ps and CCs'!$C$12))</f>
        <v>2730.277</v>
      </c>
      <c r="E12" s="290">
        <f>(('[1]GVF Ps and CCs'!$D$4+'[1]GVF Ps and CCs'!$D$5)/('[1]GVF Ps and CCs'!$C$12))*(('[1]GVF Ps and CCs'!$C$12+C12*(3*('[1]GVF Ps and CCs'!$C$12)-4))/('[1]GVF Ps and CCs'!$C$12^1.5))</f>
        <v>7.0424215019460465</v>
      </c>
      <c r="F12" s="289">
        <v>229490.44</v>
      </c>
      <c r="G12" s="197">
        <v>1276.32</v>
      </c>
      <c r="H12" s="280">
        <f t="shared" si="0"/>
        <v>5.5615388597450943</v>
      </c>
      <c r="I12" s="280">
        <f t="shared" si="1"/>
        <v>8.4522700581732604</v>
      </c>
      <c r="J12" s="280">
        <f t="shared" si="2"/>
        <v>151.97718241890806</v>
      </c>
      <c r="K12" s="280">
        <f t="shared" si="3"/>
        <v>-11.004910454274494</v>
      </c>
      <c r="L12" s="286">
        <f t="shared" si="4"/>
        <v>22.127988173764685</v>
      </c>
      <c r="N12" s="394"/>
      <c r="O12" s="166" t="s">
        <v>662</v>
      </c>
      <c r="P12" s="212">
        <f>'[1]GVF Ps and CCs'!$D$22</f>
        <v>-2.4E-2</v>
      </c>
      <c r="Q12" s="197">
        <f>(('[1]GVF Ps and CCs'!$C$4+'[1]GVF Ps and CCs'!$C$5+'[1]GVF Ps and CCs'!$C$6)/('[1]GVF Ps and CCs'!$C$13))*(('[1]GVF Ps and CCs'!$C$13+P12*(3*('[1]GVF Ps and CCs'!$C$13)-4))/('[1]GVF Ps and CCs'!$C$13))</f>
        <v>3159.7414399999998</v>
      </c>
      <c r="R12" s="290">
        <f>(('[1]GVF Ps and CCs'!$D$4+'[1]GVF Ps and CCs'!$D$5+'[1]GVF Ps and CCs'!$D$6)/('[1]GVF Ps and CCs'!$C$13))*(('[1]GVF Ps and CCs'!$C$13+P12*(3*('[1]GVF Ps and CCs'!$C$13)-4))/('[1]GVF Ps and CCs'!$C$13^1.5))</f>
        <v>7.1408305616014847</v>
      </c>
      <c r="S12" s="289">
        <v>291031.93</v>
      </c>
      <c r="T12" s="197">
        <v>1276.32</v>
      </c>
      <c r="U12" s="280">
        <f t="shared" si="5"/>
        <v>4.3854981822784875</v>
      </c>
      <c r="V12" s="280">
        <f t="shared" si="6"/>
        <v>7.1410289350244822</v>
      </c>
      <c r="W12" s="280">
        <f t="shared" si="7"/>
        <v>162.83278747853356</v>
      </c>
      <c r="X12" s="280">
        <f t="shared" si="8"/>
        <v>-7.3614944158367859</v>
      </c>
      <c r="Y12" s="286">
        <f t="shared" si="9"/>
        <v>16.132490780393759</v>
      </c>
    </row>
    <row r="13" spans="1:25" ht="17">
      <c r="A13" s="394"/>
      <c r="B13" s="166" t="s">
        <v>661</v>
      </c>
      <c r="C13" s="212">
        <f>'[1]GVF Ps and CCs'!$C$23</f>
        <v>1E-3</v>
      </c>
      <c r="D13" s="197">
        <f>(('[1]GVF Ps and CCs'!$C$4+'[1]GVF Ps and CCs'!$C$5)/('[1]GVF Ps and CCs'!$C$12))*(('[1]GVF Ps and CCs'!$C$12+C13*(3*('[1]GVF Ps and CCs'!$C$12)-4))/('[1]GVF Ps and CCs'!$C$12))</f>
        <v>2643.1404999999995</v>
      </c>
      <c r="E13" s="290">
        <f>(('[1]GVF Ps and CCs'!$D$4+'[1]GVF Ps and CCs'!$D$5)/('[1]GVF Ps and CCs'!$C$12))*(('[1]GVF Ps and CCs'!$C$12+C13*(3*('[1]GVF Ps and CCs'!$C$12)-4))/('[1]GVF Ps and CCs'!$C$12^1.5))</f>
        <v>6.8176633689052144</v>
      </c>
      <c r="F13" s="289">
        <v>229490.44</v>
      </c>
      <c r="G13" s="197">
        <v>1488.7570000000001</v>
      </c>
      <c r="H13" s="280">
        <f t="shared" si="0"/>
        <v>6.4872288361990158</v>
      </c>
      <c r="I13" s="280">
        <f t="shared" si="1"/>
        <v>9.0038123596968038</v>
      </c>
      <c r="J13" s="280">
        <f t="shared" si="2"/>
        <v>138.79288964580908</v>
      </c>
      <c r="K13" s="280">
        <f t="shared" si="3"/>
        <v>-11.16024338880672</v>
      </c>
      <c r="L13" s="286">
        <f t="shared" si="4"/>
        <v>24.134701061204751</v>
      </c>
      <c r="N13" s="394"/>
      <c r="O13" s="166" t="s">
        <v>661</v>
      </c>
      <c r="P13" s="212">
        <f>'[1]GVF Ps and CCs'!$D$23</f>
        <v>-7.0000000000000001E-3</v>
      </c>
      <c r="Q13" s="197">
        <f>(('[1]GVF Ps and CCs'!$C$4+'[1]GVF Ps and CCs'!$C$5+'[1]GVF Ps and CCs'!$C$6)/('[1]GVF Ps and CCs'!$C$13))*(('[1]GVF Ps and CCs'!$C$13+P13*(3*('[1]GVF Ps and CCs'!$C$13)-4))/('[1]GVF Ps and CCs'!$C$13))</f>
        <v>3237.5579199999997</v>
      </c>
      <c r="R13" s="290">
        <f>(('[1]GVF Ps and CCs'!$D$4+'[1]GVF Ps and CCs'!$D$5+'[1]GVF Ps and CCs'!$D$6)/('[1]GVF Ps and CCs'!$C$13))*(('[1]GVF Ps and CCs'!$C$13+P13*(3*('[1]GVF Ps and CCs'!$C$13)-4))/('[1]GVF Ps and CCs'!$C$13^1.5))</f>
        <v>7.3166912480316535</v>
      </c>
      <c r="S13" s="289">
        <v>291031.93</v>
      </c>
      <c r="T13" s="197">
        <v>1488.7570000000001</v>
      </c>
      <c r="U13" s="280">
        <f t="shared" si="5"/>
        <v>5.1154421440973854</v>
      </c>
      <c r="V13" s="280">
        <f t="shared" si="6"/>
        <v>7.8244745879293296</v>
      </c>
      <c r="W13" s="280">
        <f t="shared" si="7"/>
        <v>152.95793340088593</v>
      </c>
      <c r="X13" s="280">
        <f t="shared" si="8"/>
        <v>-7.7558185530463613</v>
      </c>
      <c r="Y13" s="286">
        <f t="shared" si="9"/>
        <v>17.986702841241133</v>
      </c>
    </row>
    <row r="14" spans="1:25" ht="17">
      <c r="A14" s="394"/>
      <c r="B14" s="166" t="s">
        <v>660</v>
      </c>
      <c r="C14" s="212">
        <f>'[1]GVF Ps and CCs'!$C$24</f>
        <v>-0.23599999999999999</v>
      </c>
      <c r="D14" s="197">
        <f>(('[1]GVF Ps and CCs'!$C$4+'[1]GVF Ps and CCs'!$C$5)/('[1]GVF Ps and CCs'!$C$12))*(('[1]GVF Ps and CCs'!$C$12+C14*(3*('[1]GVF Ps and CCs'!$C$12)-4))/('[1]GVF Ps and CCs'!$C$12))</f>
        <v>2017.3420000000001</v>
      </c>
      <c r="E14" s="290">
        <f>(('[1]GVF Ps and CCs'!$D$4+'[1]GVF Ps and CCs'!$D$5)/('[1]GVF Ps and CCs'!$C$12))*(('[1]GVF Ps and CCs'!$C$12+C14*(3*('[1]GVF Ps and CCs'!$C$12)-4))/('[1]GVF Ps and CCs'!$C$12^1.5))</f>
        <v>5.2034913225210637</v>
      </c>
      <c r="F14" s="289">
        <v>229490.44</v>
      </c>
      <c r="G14" s="197">
        <v>7240.0910000000003</v>
      </c>
      <c r="H14" s="280">
        <f t="shared" si="0"/>
        <v>31.548551652086246</v>
      </c>
      <c r="I14" s="280">
        <f t="shared" si="1"/>
        <v>17.850348160586218</v>
      </c>
      <c r="J14" s="280">
        <f t="shared" si="2"/>
        <v>56.580563055438425</v>
      </c>
      <c r="K14" s="280">
        <f t="shared" si="3"/>
        <v>-3.438130742662743</v>
      </c>
      <c r="L14" s="286">
        <f t="shared" si="4"/>
        <v>66.535234046835228</v>
      </c>
      <c r="N14" s="394"/>
      <c r="O14" s="166" t="s">
        <v>660</v>
      </c>
      <c r="P14" s="212">
        <f>'[1]GVF Ps and CCs'!$D$24</f>
        <v>9.6000000000000002E-2</v>
      </c>
      <c r="Q14" s="197">
        <f>(('[1]GVF Ps and CCs'!$C$4+'[1]GVF Ps and CCs'!$C$5+'[1]GVF Ps and CCs'!$C$6)/('[1]GVF Ps and CCs'!$C$13))*(('[1]GVF Ps and CCs'!$C$13+P14*(3*('[1]GVF Ps and CCs'!$C$13)-4))/('[1]GVF Ps and CCs'!$C$13))</f>
        <v>3709.0342399999995</v>
      </c>
      <c r="R14" s="290">
        <f>(('[1]GVF Ps and CCs'!$D$4+'[1]GVF Ps and CCs'!$D$5+'[1]GVF Ps and CCs'!$D$6)/('[1]GVF Ps and CCs'!$C$13))*(('[1]GVF Ps and CCs'!$C$13+P14*(3*('[1]GVF Ps and CCs'!$C$13)-4))/('[1]GVF Ps and CCs'!$C$13^1.5))</f>
        <v>8.3822001128732655</v>
      </c>
      <c r="S14" s="289">
        <v>291031.93</v>
      </c>
      <c r="T14" s="197">
        <v>7686.3739999999998</v>
      </c>
      <c r="U14" s="280">
        <f t="shared" si="5"/>
        <v>26.410758434650106</v>
      </c>
      <c r="V14" s="280">
        <f t="shared" si="6"/>
        <v>19.584484507849645</v>
      </c>
      <c r="W14" s="280">
        <f t="shared" si="7"/>
        <v>74.153434693323319</v>
      </c>
      <c r="X14" s="280">
        <f t="shared" si="8"/>
        <v>-5.8057185807625586</v>
      </c>
      <c r="Y14" s="286">
        <f t="shared" si="9"/>
        <v>58.62723545006277</v>
      </c>
    </row>
    <row r="15" spans="1:25" ht="17">
      <c r="A15" s="394"/>
      <c r="B15" s="166" t="s">
        <v>659</v>
      </c>
      <c r="C15" s="212">
        <f>'[1]GVF Ps and CCs'!$C$25</f>
        <v>0.17</v>
      </c>
      <c r="D15" s="197">
        <f>(('[1]GVF Ps and CCs'!$C$4+'[1]GVF Ps and CCs'!$C$5)/('[1]GVF Ps and CCs'!$C$12))*(('[1]GVF Ps and CCs'!$C$12+C15*(3*('[1]GVF Ps and CCs'!$C$12)-4))/('[1]GVF Ps and CCs'!$C$12))</f>
        <v>3089.3849999999998</v>
      </c>
      <c r="E15" s="290">
        <f>(('[1]GVF Ps and CCs'!$D$4+'[1]GVF Ps and CCs'!$D$5)/('[1]GVF Ps and CCs'!$C$12))*(('[1]GVF Ps and CCs'!$C$12+C15*(3*('[1]GVF Ps and CCs'!$C$12)-4))/('[1]GVF Ps and CCs'!$C$12^1.5))</f>
        <v>7.9686974441749259</v>
      </c>
      <c r="F15" s="289">
        <v>229490.44</v>
      </c>
      <c r="G15" s="197">
        <v>3109.636</v>
      </c>
      <c r="H15" s="280">
        <f t="shared" si="0"/>
        <v>13.550176643523798</v>
      </c>
      <c r="I15" s="280">
        <f t="shared" si="1"/>
        <v>14.252129118447781</v>
      </c>
      <c r="J15" s="280">
        <f t="shared" si="2"/>
        <v>105.18039353575126</v>
      </c>
      <c r="K15" s="280">
        <f t="shared" si="3"/>
        <v>-14.383996428633854</v>
      </c>
      <c r="L15" s="286">
        <f t="shared" si="4"/>
        <v>41.484349715681446</v>
      </c>
      <c r="N15" s="394"/>
      <c r="O15" s="166" t="s">
        <v>659</v>
      </c>
      <c r="P15" s="212">
        <f>'[1]GVF Ps and CCs'!$D$25</f>
        <v>7.0000000000000001E-3</v>
      </c>
      <c r="Q15" s="197">
        <f>(('[1]GVF Ps and CCs'!$C$4+'[1]GVF Ps and CCs'!$C$5+'[1]GVF Ps and CCs'!$C$6)/('[1]GVF Ps and CCs'!$C$13))*(('[1]GVF Ps and CCs'!$C$13+P15*(3*('[1]GVF Ps and CCs'!$C$13)-4))/('[1]GVF Ps and CCs'!$C$13))</f>
        <v>3301.6420800000001</v>
      </c>
      <c r="R15" s="290">
        <f>(('[1]GVF Ps and CCs'!$D$4+'[1]GVF Ps and CCs'!$D$5+'[1]GVF Ps and CCs'!$D$6)/('[1]GVF Ps and CCs'!$C$13))*(('[1]GVF Ps and CCs'!$C$13+P15*(3*('[1]GVF Ps and CCs'!$C$13)-4))/('[1]GVF Ps and CCs'!$C$13^1.5))</f>
        <v>7.4615176956800289</v>
      </c>
      <c r="S15" s="289">
        <v>291031.93</v>
      </c>
      <c r="T15" s="197">
        <v>3109.636</v>
      </c>
      <c r="U15" s="280">
        <f t="shared" si="5"/>
        <v>10.684861966863911</v>
      </c>
      <c r="V15" s="280">
        <f t="shared" si="6"/>
        <v>11.559296445447952</v>
      </c>
      <c r="W15" s="280">
        <f t="shared" si="7"/>
        <v>108.18386312612978</v>
      </c>
      <c r="X15" s="280">
        <f t="shared" si="8"/>
        <v>-8.3301806858979699</v>
      </c>
      <c r="Y15" s="286">
        <f t="shared" si="9"/>
        <v>29.699904619625791</v>
      </c>
    </row>
    <row r="16" spans="1:25" ht="17" customHeight="1">
      <c r="A16" s="393" t="s">
        <v>667</v>
      </c>
      <c r="B16" s="166" t="s">
        <v>664</v>
      </c>
      <c r="C16" s="212">
        <f>'[1]GVF Ps and CCs'!$C$20</f>
        <v>-0.184</v>
      </c>
      <c r="D16" s="197">
        <f>(('[1]GVF Ps and CCs'!$C$4+'[1]GVF Ps and CCs'!$C$5)/('[1]GVF Ps and CCs'!$C$12))*(('[1]GVF Ps and CCs'!$C$12+C16*(3*('[1]GVF Ps and CCs'!$C$12)-4))/('[1]GVF Ps and CCs'!$C$12))</f>
        <v>2154.6480000000001</v>
      </c>
      <c r="E16" s="290">
        <f>(('[1]GVF Ps and CCs'!$D$4+'[1]GVF Ps and CCs'!$D$5)/('[1]GVF Ps and CCs'!$C$12))*(('[1]GVF Ps and CCs'!$C$12+C16*(3*('[1]GVF Ps and CCs'!$C$12)-4))/('[1]GVF Ps and CCs'!$C$12^1.5))</f>
        <v>5.5576556533732822</v>
      </c>
      <c r="F16" s="289">
        <v>3605433</v>
      </c>
      <c r="G16" s="197">
        <v>64084.639999999999</v>
      </c>
      <c r="H16" s="280">
        <f t="shared" si="0"/>
        <v>17.774464259909976</v>
      </c>
      <c r="I16" s="280">
        <f t="shared" si="1"/>
        <v>4.0552047838469099</v>
      </c>
      <c r="J16" s="280">
        <f t="shared" si="2"/>
        <v>22.814779250440534</v>
      </c>
      <c r="K16" s="280">
        <f t="shared" si="3"/>
        <v>9.826262883570033</v>
      </c>
      <c r="L16" s="286">
        <f t="shared" si="4"/>
        <v>25.722665636249921</v>
      </c>
      <c r="N16" s="393" t="s">
        <v>667</v>
      </c>
      <c r="O16" s="166" t="s">
        <v>664</v>
      </c>
      <c r="P16" s="212">
        <f>'[1]GVF Ps and CCs'!$D$20</f>
        <v>9.5000000000000001E-2</v>
      </c>
      <c r="Q16" s="197">
        <f>(('[1]GVF Ps and CCs'!$C$4+'[1]GVF Ps and CCs'!$C$5+'[1]GVF Ps and CCs'!$C$6)/('[1]GVF Ps and CCs'!$C$13))*(('[1]GVF Ps and CCs'!$C$13+P16*(3*('[1]GVF Ps and CCs'!$C$13)-4))/('[1]GVF Ps and CCs'!$C$13))</f>
        <v>3704.4567999999999</v>
      </c>
      <c r="R16" s="290">
        <f>(('[1]GVF Ps and CCs'!$D$4+'[1]GVF Ps and CCs'!$D$5+'[1]GVF Ps and CCs'!$D$6)/('[1]GVF Ps and CCs'!$C$13))*(('[1]GVF Ps and CCs'!$C$13+P16*(3*('[1]GVF Ps and CCs'!$C$13)-4))/('[1]GVF Ps and CCs'!$C$13^1.5))</f>
        <v>8.3718553666126692</v>
      </c>
      <c r="S16" s="289">
        <v>4503672</v>
      </c>
      <c r="T16" s="197">
        <v>77229.929999999993</v>
      </c>
      <c r="U16" s="280">
        <f t="shared" si="5"/>
        <v>17.148213724267663</v>
      </c>
      <c r="V16" s="280">
        <f t="shared" si="6"/>
        <v>4.6434709501606299</v>
      </c>
      <c r="W16" s="280">
        <f t="shared" si="7"/>
        <v>27.078452746301629</v>
      </c>
      <c r="X16" s="280">
        <f t="shared" si="8"/>
        <v>9.5097040112534259</v>
      </c>
      <c r="Y16" s="286">
        <f t="shared" si="9"/>
        <v>24.7867234372819</v>
      </c>
    </row>
    <row r="17" spans="1:25" ht="17">
      <c r="A17" s="394"/>
      <c r="B17" s="166" t="s">
        <v>663</v>
      </c>
      <c r="C17" s="212">
        <f>'[1]GVF Ps and CCs'!$C$21</f>
        <v>5.1999999999999998E-2</v>
      </c>
      <c r="D17" s="197">
        <f>(('[1]GVF Ps and CCs'!$C$4+'[1]GVF Ps and CCs'!$C$5)/('[1]GVF Ps and CCs'!$C$12))*(('[1]GVF Ps and CCs'!$C$12+C17*(3*('[1]GVF Ps and CCs'!$C$12)-4))/('[1]GVF Ps and CCs'!$C$12))</f>
        <v>2777.806</v>
      </c>
      <c r="E17" s="290">
        <f>(('[1]GVF Ps and CCs'!$D$4+'[1]GVF Ps and CCs'!$D$5)/('[1]GVF Ps and CCs'!$C$12))*(('[1]GVF Ps and CCs'!$C$12+C17*(3*('[1]GVF Ps and CCs'!$C$12)-4))/('[1]GVF Ps and CCs'!$C$12^1.5))</f>
        <v>7.1650168472410458</v>
      </c>
      <c r="F17" s="289">
        <v>3605433</v>
      </c>
      <c r="G17" s="197">
        <v>10542.67</v>
      </c>
      <c r="H17" s="280">
        <f t="shared" si="0"/>
        <v>2.924106480414419</v>
      </c>
      <c r="I17" s="280">
        <f t="shared" si="1"/>
        <v>1.6765105617670648</v>
      </c>
      <c r="J17" s="280">
        <f t="shared" si="2"/>
        <v>57.334114643098133</v>
      </c>
      <c r="K17" s="280">
        <f t="shared" si="3"/>
        <v>-0.36185422064902806</v>
      </c>
      <c r="L17" s="286">
        <f t="shared" si="4"/>
        <v>6.2100671814778661</v>
      </c>
      <c r="N17" s="394"/>
      <c r="O17" s="166" t="s">
        <v>663</v>
      </c>
      <c r="P17" s="212">
        <f>'[1]GVF Ps and CCs'!$D$21</f>
        <v>0.13600000000000001</v>
      </c>
      <c r="Q17" s="197">
        <f>(('[1]GVF Ps and CCs'!$C$4+'[1]GVF Ps and CCs'!$C$5+'[1]GVF Ps and CCs'!$C$6)/('[1]GVF Ps and CCs'!$C$13))*(('[1]GVF Ps and CCs'!$C$13+P17*(3*('[1]GVF Ps and CCs'!$C$13)-4))/('[1]GVF Ps and CCs'!$C$13))</f>
        <v>3892.1318399999996</v>
      </c>
      <c r="R17" s="290">
        <f>(('[1]GVF Ps and CCs'!$D$4+'[1]GVF Ps and CCs'!$D$5+'[1]GVF Ps and CCs'!$D$6)/('[1]GVF Ps and CCs'!$C$13))*(('[1]GVF Ps and CCs'!$C$13+P17*(3*('[1]GVF Ps and CCs'!$C$13)-4))/('[1]GVF Ps and CCs'!$C$13^1.5))</f>
        <v>8.7959899632971936</v>
      </c>
      <c r="S17" s="289">
        <v>4503672</v>
      </c>
      <c r="T17" s="197">
        <v>10542.67</v>
      </c>
      <c r="U17" s="280">
        <f t="shared" si="5"/>
        <v>2.3409053767681125</v>
      </c>
      <c r="V17" s="280">
        <f t="shared" si="6"/>
        <v>1.5700411380434527</v>
      </c>
      <c r="W17" s="280">
        <f t="shared" si="7"/>
        <v>67.069824932910109</v>
      </c>
      <c r="X17" s="280">
        <f t="shared" si="8"/>
        <v>-0.24181229531336701</v>
      </c>
      <c r="Y17" s="286">
        <f t="shared" si="9"/>
        <v>4.923623048849592</v>
      </c>
    </row>
    <row r="18" spans="1:25" ht="17">
      <c r="A18" s="394"/>
      <c r="B18" s="166" t="s">
        <v>662</v>
      </c>
      <c r="C18" s="212">
        <f>'[1]GVF Ps and CCs'!$C$22</f>
        <v>3.4000000000000002E-2</v>
      </c>
      <c r="D18" s="197">
        <f>(('[1]GVF Ps and CCs'!$C$4+'[1]GVF Ps and CCs'!$C$5)/('[1]GVF Ps and CCs'!$C$12))*(('[1]GVF Ps and CCs'!$C$12+C18*(3*('[1]GVF Ps and CCs'!$C$12)-4))/('[1]GVF Ps and CCs'!$C$12))</f>
        <v>2730.277</v>
      </c>
      <c r="E18" s="290">
        <f>(('[1]GVF Ps and CCs'!$D$4+'[1]GVF Ps and CCs'!$D$5)/('[1]GVF Ps and CCs'!$C$12))*(('[1]GVF Ps and CCs'!$C$12+C18*(3*('[1]GVF Ps and CCs'!$C$12)-4))/('[1]GVF Ps and CCs'!$C$12^1.5))</f>
        <v>7.0424215019460465</v>
      </c>
      <c r="F18" s="289">
        <v>3605433</v>
      </c>
      <c r="G18" s="197">
        <v>10715.79</v>
      </c>
      <c r="H18" s="280">
        <f t="shared" si="0"/>
        <v>2.9721229045166009</v>
      </c>
      <c r="I18" s="280">
        <f t="shared" si="1"/>
        <v>1.6769606848206067</v>
      </c>
      <c r="J18" s="280">
        <f t="shared" si="2"/>
        <v>56.422992544225046</v>
      </c>
      <c r="K18" s="280">
        <f t="shared" si="3"/>
        <v>-0.31472003773178825</v>
      </c>
      <c r="L18" s="286">
        <f t="shared" si="4"/>
        <v>6.2589658467649905</v>
      </c>
      <c r="N18" s="394"/>
      <c r="O18" s="166" t="s">
        <v>662</v>
      </c>
      <c r="P18" s="212">
        <f>'[1]GVF Ps and CCs'!$D$22</f>
        <v>-2.4E-2</v>
      </c>
      <c r="Q18" s="197">
        <f>(('[1]GVF Ps and CCs'!$C$4+'[1]GVF Ps and CCs'!$C$5+'[1]GVF Ps and CCs'!$C$6)/('[1]GVF Ps and CCs'!$C$13))*(('[1]GVF Ps and CCs'!$C$13+P18*(3*('[1]GVF Ps and CCs'!$C$13)-4))/('[1]GVF Ps and CCs'!$C$13))</f>
        <v>3159.7414399999998</v>
      </c>
      <c r="R18" s="290">
        <f>(('[1]GVF Ps and CCs'!$D$4+'[1]GVF Ps and CCs'!$D$5+'[1]GVF Ps and CCs'!$D$6)/('[1]GVF Ps and CCs'!$C$13))*(('[1]GVF Ps and CCs'!$C$13+P18*(3*('[1]GVF Ps and CCs'!$C$13)-4))/('[1]GVF Ps and CCs'!$C$13^1.5))</f>
        <v>7.1408305616014847</v>
      </c>
      <c r="S18" s="289">
        <v>4503672</v>
      </c>
      <c r="T18" s="197">
        <v>16639.310000000001</v>
      </c>
      <c r="U18" s="280">
        <f t="shared" si="5"/>
        <v>3.6946096429757764</v>
      </c>
      <c r="V18" s="280">
        <f t="shared" si="6"/>
        <v>1.8144552171490469</v>
      </c>
      <c r="W18" s="280">
        <f t="shared" si="7"/>
        <v>49.110877534754039</v>
      </c>
      <c r="X18" s="280">
        <f t="shared" si="8"/>
        <v>0.7098308107655944</v>
      </c>
      <c r="Y18" s="286">
        <f t="shared" si="9"/>
        <v>6.6793884751859585</v>
      </c>
    </row>
    <row r="19" spans="1:25" ht="17">
      <c r="A19" s="394"/>
      <c r="B19" s="166" t="s">
        <v>661</v>
      </c>
      <c r="C19" s="212">
        <f>'[1]GVF Ps and CCs'!$C$23</f>
        <v>1E-3</v>
      </c>
      <c r="D19" s="197">
        <f>(('[1]GVF Ps and CCs'!$C$4+'[1]GVF Ps and CCs'!$C$5)/('[1]GVF Ps and CCs'!$C$12))*(('[1]GVF Ps and CCs'!$C$12+C19*(3*('[1]GVF Ps and CCs'!$C$12)-4))/('[1]GVF Ps and CCs'!$C$12))</f>
        <v>2643.1404999999995</v>
      </c>
      <c r="E19" s="290">
        <f>(('[1]GVF Ps and CCs'!$D$4+'[1]GVF Ps and CCs'!$D$5)/('[1]GVF Ps and CCs'!$C$12))*(('[1]GVF Ps and CCs'!$C$12+C19*(3*('[1]GVF Ps and CCs'!$C$12)-4))/('[1]GVF Ps and CCs'!$C$12^1.5))</f>
        <v>6.8176633689052144</v>
      </c>
      <c r="F19" s="289">
        <v>3605433</v>
      </c>
      <c r="G19" s="197">
        <v>13276.71</v>
      </c>
      <c r="H19" s="280">
        <f t="shared" si="0"/>
        <v>3.6824176180780506</v>
      </c>
      <c r="I19" s="280">
        <f t="shared" si="1"/>
        <v>1.8556090668192566</v>
      </c>
      <c r="J19" s="280">
        <f t="shared" si="2"/>
        <v>50.391054445034598</v>
      </c>
      <c r="K19" s="280">
        <f t="shared" si="3"/>
        <v>4.5423847112307847E-2</v>
      </c>
      <c r="L19" s="286">
        <f t="shared" si="4"/>
        <v>7.3194113890437933</v>
      </c>
      <c r="N19" s="394"/>
      <c r="O19" s="166" t="s">
        <v>661</v>
      </c>
      <c r="P19" s="212">
        <f>'[1]GVF Ps and CCs'!$D$23</f>
        <v>-7.0000000000000001E-3</v>
      </c>
      <c r="Q19" s="197">
        <f>(('[1]GVF Ps and CCs'!$C$4+'[1]GVF Ps and CCs'!$C$5+'[1]GVF Ps and CCs'!$C$6)/('[1]GVF Ps and CCs'!$C$13))*(('[1]GVF Ps and CCs'!$C$13+P19*(3*('[1]GVF Ps and CCs'!$C$13)-4))/('[1]GVF Ps and CCs'!$C$13))</f>
        <v>3237.5579199999997</v>
      </c>
      <c r="R19" s="290">
        <f>(('[1]GVF Ps and CCs'!$D$4+'[1]GVF Ps and CCs'!$D$5+'[1]GVF Ps and CCs'!$D$6)/('[1]GVF Ps and CCs'!$C$13))*(('[1]GVF Ps and CCs'!$C$13+P19*(3*('[1]GVF Ps and CCs'!$C$13)-4))/('[1]GVF Ps and CCs'!$C$13^1.5))</f>
        <v>7.3166912480316535</v>
      </c>
      <c r="S19" s="289">
        <v>4503672</v>
      </c>
      <c r="T19" s="197">
        <v>15124.8</v>
      </c>
      <c r="U19" s="280">
        <f t="shared" si="5"/>
        <v>3.3583262724283651</v>
      </c>
      <c r="V19" s="280">
        <f t="shared" si="6"/>
        <v>1.7430432058990892</v>
      </c>
      <c r="W19" s="280">
        <f t="shared" si="7"/>
        <v>51.902140069276705</v>
      </c>
      <c r="X19" s="280">
        <f t="shared" si="8"/>
        <v>0.49102019872436342</v>
      </c>
      <c r="Y19" s="286">
        <f t="shared" si="9"/>
        <v>6.2256323461323664</v>
      </c>
    </row>
    <row r="20" spans="1:25" ht="17">
      <c r="A20" s="394"/>
      <c r="B20" s="166" t="s">
        <v>660</v>
      </c>
      <c r="C20" s="212">
        <f>'[1]GVF Ps and CCs'!$C$24</f>
        <v>-0.23599999999999999</v>
      </c>
      <c r="D20" s="197">
        <f>(('[1]GVF Ps and CCs'!$C$4+'[1]GVF Ps and CCs'!$C$5)/('[1]GVF Ps and CCs'!$C$12))*(('[1]GVF Ps and CCs'!$C$12+C20*(3*('[1]GVF Ps and CCs'!$C$12)-4))/('[1]GVF Ps and CCs'!$C$12))</f>
        <v>2017.3420000000001</v>
      </c>
      <c r="E20" s="290">
        <f>(('[1]GVF Ps and CCs'!$D$4+'[1]GVF Ps and CCs'!$D$5)/('[1]GVF Ps and CCs'!$C$12))*(('[1]GVF Ps and CCs'!$C$12+C20*(3*('[1]GVF Ps and CCs'!$C$12)-4))/('[1]GVF Ps and CCs'!$C$12^1.5))</f>
        <v>5.2034913225210637</v>
      </c>
      <c r="F20" s="289">
        <v>3605433</v>
      </c>
      <c r="G20" s="197">
        <v>33183.11</v>
      </c>
      <c r="H20" s="280">
        <f t="shared" si="0"/>
        <v>9.2036407277572501</v>
      </c>
      <c r="I20" s="280">
        <f t="shared" si="1"/>
        <v>2.69996977699134</v>
      </c>
      <c r="J20" s="280">
        <f t="shared" si="2"/>
        <v>29.335888447367399</v>
      </c>
      <c r="K20" s="280">
        <f t="shared" si="3"/>
        <v>3.9116999648542237</v>
      </c>
      <c r="L20" s="286">
        <f t="shared" si="4"/>
        <v>14.495581490660276</v>
      </c>
      <c r="N20" s="394"/>
      <c r="O20" s="166" t="s">
        <v>660</v>
      </c>
      <c r="P20" s="212">
        <f>'[1]GVF Ps and CCs'!$D$24</f>
        <v>9.6000000000000002E-2</v>
      </c>
      <c r="Q20" s="197">
        <f>(('[1]GVF Ps and CCs'!$C$4+'[1]GVF Ps and CCs'!$C$5+'[1]GVF Ps and CCs'!$C$6)/('[1]GVF Ps and CCs'!$C$13))*(('[1]GVF Ps and CCs'!$C$13+P20*(3*('[1]GVF Ps and CCs'!$C$13)-4))/('[1]GVF Ps and CCs'!$C$13))</f>
        <v>3709.0342399999995</v>
      </c>
      <c r="R20" s="290">
        <f>(('[1]GVF Ps and CCs'!$D$4+'[1]GVF Ps and CCs'!$D$5+'[1]GVF Ps and CCs'!$D$6)/('[1]GVF Ps and CCs'!$C$13))*(('[1]GVF Ps and CCs'!$C$13+P20*(3*('[1]GVF Ps and CCs'!$C$13)-4))/('[1]GVF Ps and CCs'!$C$13^1.5))</f>
        <v>8.3822001128732655</v>
      </c>
      <c r="S20" s="289">
        <v>4503672</v>
      </c>
      <c r="T20" s="197">
        <v>38556.79</v>
      </c>
      <c r="U20" s="280">
        <f t="shared" si="5"/>
        <v>8.5611896248217008</v>
      </c>
      <c r="V20" s="280">
        <f t="shared" si="6"/>
        <v>3.1352132728556663</v>
      </c>
      <c r="W20" s="280">
        <f t="shared" si="7"/>
        <v>36.621233850090803</v>
      </c>
      <c r="X20" s="280">
        <f t="shared" si="8"/>
        <v>3.4037637909741294</v>
      </c>
      <c r="Y20" s="286">
        <f t="shared" si="9"/>
        <v>13.718615458669273</v>
      </c>
    </row>
    <row r="21" spans="1:25" ht="17">
      <c r="A21" s="394"/>
      <c r="B21" s="166" t="s">
        <v>659</v>
      </c>
      <c r="C21" s="212">
        <f>'[1]GVF Ps and CCs'!$C$25</f>
        <v>0.17</v>
      </c>
      <c r="D21" s="197">
        <f>(('[1]GVF Ps and CCs'!$C$4+'[1]GVF Ps and CCs'!$C$5)/('[1]GVF Ps and CCs'!$C$12))*(('[1]GVF Ps and CCs'!$C$12+C21*(3*('[1]GVF Ps and CCs'!$C$12)-4))/('[1]GVF Ps and CCs'!$C$12))</f>
        <v>3089.3849999999998</v>
      </c>
      <c r="E21" s="290">
        <f>(('[1]GVF Ps and CCs'!$D$4+'[1]GVF Ps and CCs'!$D$5)/('[1]GVF Ps and CCs'!$C$12))*(('[1]GVF Ps and CCs'!$C$12+C21*(3*('[1]GVF Ps and CCs'!$C$12)-4))/('[1]GVF Ps and CCs'!$C$12^1.5))</f>
        <v>7.9686974441749259</v>
      </c>
      <c r="F21" s="289">
        <v>3605433</v>
      </c>
      <c r="G21" s="197">
        <v>34535.17</v>
      </c>
      <c r="H21" s="280">
        <f t="shared" si="0"/>
        <v>9.5786470030090705</v>
      </c>
      <c r="I21" s="280">
        <f t="shared" si="1"/>
        <v>3.4173465439355142</v>
      </c>
      <c r="J21" s="280">
        <f t="shared" si="2"/>
        <v>35.676714496963683</v>
      </c>
      <c r="K21" s="280">
        <f t="shared" si="3"/>
        <v>2.8806477768954624</v>
      </c>
      <c r="L21" s="286">
        <f t="shared" si="4"/>
        <v>16.276646229122679</v>
      </c>
      <c r="N21" s="394"/>
      <c r="O21" s="166" t="s">
        <v>659</v>
      </c>
      <c r="P21" s="212">
        <f>'[1]GVF Ps and CCs'!$D$25</f>
        <v>7.0000000000000001E-3</v>
      </c>
      <c r="Q21" s="197">
        <f>(('[1]GVF Ps and CCs'!$C$4+'[1]GVF Ps and CCs'!$C$5+'[1]GVF Ps and CCs'!$C$6)/('[1]GVF Ps and CCs'!$C$13))*(('[1]GVF Ps and CCs'!$C$13+P21*(3*('[1]GVF Ps and CCs'!$C$13)-4))/('[1]GVF Ps and CCs'!$C$13))</f>
        <v>3301.6420800000001</v>
      </c>
      <c r="R21" s="290">
        <f>(('[1]GVF Ps and CCs'!$D$4+'[1]GVF Ps and CCs'!$D$5+'[1]GVF Ps and CCs'!$D$6)/('[1]GVF Ps and CCs'!$C$13))*(('[1]GVF Ps and CCs'!$C$13+P21*(3*('[1]GVF Ps and CCs'!$C$13)-4))/('[1]GVF Ps and CCs'!$C$13^1.5))</f>
        <v>7.4615176956800289</v>
      </c>
      <c r="S21" s="289">
        <v>4503672</v>
      </c>
      <c r="T21" s="197">
        <v>42306.78</v>
      </c>
      <c r="U21" s="280">
        <f t="shared" si="5"/>
        <v>9.3938412921722527</v>
      </c>
      <c r="V21" s="280">
        <f t="shared" si="6"/>
        <v>3.1165428692654595</v>
      </c>
      <c r="W21" s="280">
        <f t="shared" si="7"/>
        <v>33.176447976212117</v>
      </c>
      <c r="X21" s="280">
        <f t="shared" si="8"/>
        <v>4.2671282722305719</v>
      </c>
      <c r="Y21" s="286">
        <f t="shared" si="9"/>
        <v>14.520554312113934</v>
      </c>
    </row>
    <row r="22" spans="1:25" ht="17">
      <c r="A22" s="393" t="s">
        <v>666</v>
      </c>
      <c r="B22" s="166" t="s">
        <v>664</v>
      </c>
      <c r="C22" s="212">
        <f>'[1]GVF Ps and CCs'!$C$20</f>
        <v>-0.184</v>
      </c>
      <c r="D22" s="197">
        <f>(('[1]GVF Ps and CCs'!$C$4+'[1]GVF Ps and CCs'!$C$5)/('[1]GVF Ps and CCs'!$C$12))*(('[1]GVF Ps and CCs'!$C$12+C22*(3*('[1]GVF Ps and CCs'!$C$12)-4))/('[1]GVF Ps and CCs'!$C$12))</f>
        <v>2154.6480000000001</v>
      </c>
      <c r="E22" s="290">
        <f>(('[1]GVF Ps and CCs'!$D$4+'[1]GVF Ps and CCs'!$D$5)/('[1]GVF Ps and CCs'!$C$12))*(('[1]GVF Ps and CCs'!$C$12+C22*(3*('[1]GVF Ps and CCs'!$C$12)-4))/('[1]GVF Ps and CCs'!$C$12^1.5))</f>
        <v>5.5576556533732822</v>
      </c>
      <c r="F22" s="289">
        <v>753559.12</v>
      </c>
      <c r="G22" s="197">
        <v>25343.48</v>
      </c>
      <c r="H22" s="280">
        <f t="shared" si="0"/>
        <v>33.63170762235616</v>
      </c>
      <c r="I22" s="280">
        <f t="shared" si="1"/>
        <v>11.188141888324663</v>
      </c>
      <c r="J22" s="280">
        <f t="shared" si="2"/>
        <v>33.266648289031622</v>
      </c>
      <c r="K22" s="280">
        <f t="shared" si="3"/>
        <v>11.70294952123982</v>
      </c>
      <c r="L22" s="286">
        <f t="shared" si="4"/>
        <v>55.560465723472504</v>
      </c>
      <c r="N22" s="393" t="s">
        <v>666</v>
      </c>
      <c r="O22" s="166" t="s">
        <v>664</v>
      </c>
      <c r="P22" s="212">
        <f>'[1]GVF Ps and CCs'!$D$20</f>
        <v>9.5000000000000001E-2</v>
      </c>
      <c r="Q22" s="197">
        <f>(('[1]GVF Ps and CCs'!$C$4+'[1]GVF Ps and CCs'!$C$5+'[1]GVF Ps and CCs'!$C$6)/('[1]GVF Ps and CCs'!$C$13))*(('[1]GVF Ps and CCs'!$C$13+P22*(3*('[1]GVF Ps and CCs'!$C$13)-4))/('[1]GVF Ps and CCs'!$C$13))</f>
        <v>3704.4567999999999</v>
      </c>
      <c r="R22" s="290">
        <f>(('[1]GVF Ps and CCs'!$D$4+'[1]GVF Ps and CCs'!$D$5+'[1]GVF Ps and CCs'!$D$6)/('[1]GVF Ps and CCs'!$C$13))*(('[1]GVF Ps and CCs'!$C$13+P22*(3*('[1]GVF Ps and CCs'!$C$13)-4))/('[1]GVF Ps and CCs'!$C$13^1.5))</f>
        <v>8.3718553666126692</v>
      </c>
      <c r="S22" s="289">
        <v>974222.29</v>
      </c>
      <c r="T22" s="197">
        <v>38786.32</v>
      </c>
      <c r="U22" s="280">
        <f t="shared" si="5"/>
        <v>39.812597595154593</v>
      </c>
      <c r="V22" s="280">
        <f t="shared" si="6"/>
        <v>14.117153523457572</v>
      </c>
      <c r="W22" s="280">
        <f t="shared" si="7"/>
        <v>35.459011408930792</v>
      </c>
      <c r="X22" s="280">
        <f t="shared" si="8"/>
        <v>16.589880049066885</v>
      </c>
      <c r="Y22" s="286">
        <f t="shared" si="9"/>
        <v>63.0353151412423</v>
      </c>
    </row>
    <row r="23" spans="1:25" ht="17">
      <c r="A23" s="393"/>
      <c r="B23" s="166" t="s">
        <v>663</v>
      </c>
      <c r="C23" s="212">
        <f>'[1]GVF Ps and CCs'!$C$21</f>
        <v>5.1999999999999998E-2</v>
      </c>
      <c r="D23" s="197">
        <f>(('[1]GVF Ps and CCs'!$C$4+'[1]GVF Ps and CCs'!$C$5)/('[1]GVF Ps and CCs'!$C$12))*(('[1]GVF Ps and CCs'!$C$12+C23*(3*('[1]GVF Ps and CCs'!$C$12)-4))/('[1]GVF Ps and CCs'!$C$12))</f>
        <v>2777.806</v>
      </c>
      <c r="E23" s="290">
        <f>(('[1]GVF Ps and CCs'!$D$4+'[1]GVF Ps and CCs'!$D$5)/('[1]GVF Ps and CCs'!$C$12))*(('[1]GVF Ps and CCs'!$C$12+C23*(3*('[1]GVF Ps and CCs'!$C$12)-4))/('[1]GVF Ps and CCs'!$C$12^1.5))</f>
        <v>7.1650168472410458</v>
      </c>
      <c r="F23" s="289">
        <v>753559.12</v>
      </c>
      <c r="G23" s="197">
        <v>3238.846</v>
      </c>
      <c r="H23" s="280">
        <f t="shared" si="0"/>
        <v>4.2980648950277454</v>
      </c>
      <c r="I23" s="280">
        <f t="shared" si="1"/>
        <v>4.2366185166362147</v>
      </c>
      <c r="J23" s="280">
        <f t="shared" si="2"/>
        <v>98.570371088100245</v>
      </c>
      <c r="K23" s="280">
        <f t="shared" si="3"/>
        <v>-4.0057073975792354</v>
      </c>
      <c r="L23" s="286">
        <f t="shared" si="4"/>
        <v>12.601837187634725</v>
      </c>
      <c r="N23" s="393"/>
      <c r="O23" s="166" t="s">
        <v>663</v>
      </c>
      <c r="P23" s="212">
        <f>'[1]GVF Ps and CCs'!$D$21</f>
        <v>0.13600000000000001</v>
      </c>
      <c r="Q23" s="197">
        <f>(('[1]GVF Ps and CCs'!$C$4+'[1]GVF Ps and CCs'!$C$5+'[1]GVF Ps and CCs'!$C$6)/('[1]GVF Ps and CCs'!$C$13))*(('[1]GVF Ps and CCs'!$C$13+P23*(3*('[1]GVF Ps and CCs'!$C$13)-4))/('[1]GVF Ps and CCs'!$C$13))</f>
        <v>3892.1318399999996</v>
      </c>
      <c r="R23" s="290">
        <f>(('[1]GVF Ps and CCs'!$D$4+'[1]GVF Ps and CCs'!$D$5+'[1]GVF Ps and CCs'!$D$6)/('[1]GVF Ps and CCs'!$C$13))*(('[1]GVF Ps and CCs'!$C$13+P23*(3*('[1]GVF Ps and CCs'!$C$13)-4))/('[1]GVF Ps and CCs'!$C$13^1.5))</f>
        <v>8.7959899632971936</v>
      </c>
      <c r="S23" s="289">
        <v>974222.29</v>
      </c>
      <c r="T23" s="197">
        <v>3238.846</v>
      </c>
      <c r="U23" s="280">
        <f t="shared" si="5"/>
        <v>3.3245451610432766</v>
      </c>
      <c r="V23" s="280">
        <f t="shared" si="6"/>
        <v>3.853252360235341</v>
      </c>
      <c r="W23" s="280">
        <f t="shared" si="7"/>
        <v>115.90314384618408</v>
      </c>
      <c r="X23" s="280">
        <f t="shared" si="8"/>
        <v>-3.0140549715438598</v>
      </c>
      <c r="Y23" s="286">
        <f t="shared" si="9"/>
        <v>9.6631452936304125</v>
      </c>
    </row>
    <row r="24" spans="1:25" ht="17">
      <c r="A24" s="393"/>
      <c r="B24" s="166" t="s">
        <v>662</v>
      </c>
      <c r="C24" s="212">
        <f>'[1]GVF Ps and CCs'!$C$22</f>
        <v>3.4000000000000002E-2</v>
      </c>
      <c r="D24" s="197">
        <f>(('[1]GVF Ps and CCs'!$C$4+'[1]GVF Ps and CCs'!$C$5)/('[1]GVF Ps and CCs'!$C$12))*(('[1]GVF Ps and CCs'!$C$12+C24*(3*('[1]GVF Ps and CCs'!$C$12)-4))/('[1]GVF Ps and CCs'!$C$12))</f>
        <v>2730.277</v>
      </c>
      <c r="E24" s="290">
        <f>(('[1]GVF Ps and CCs'!$D$4+'[1]GVF Ps and CCs'!$D$5)/('[1]GVF Ps and CCs'!$C$12))*(('[1]GVF Ps and CCs'!$C$12+C24*(3*('[1]GVF Ps and CCs'!$C$12)-4))/('[1]GVF Ps and CCs'!$C$12^1.5))</f>
        <v>7.0424215019460465</v>
      </c>
      <c r="F24" s="289">
        <v>753559.12</v>
      </c>
      <c r="G24" s="197">
        <v>7462.2640000000001</v>
      </c>
      <c r="H24" s="280">
        <f t="shared" si="0"/>
        <v>9.9026921736412667</v>
      </c>
      <c r="I24" s="280">
        <f t="shared" si="1"/>
        <v>6.5362736709232045</v>
      </c>
      <c r="J24" s="280">
        <f t="shared" si="2"/>
        <v>66.005017184329844</v>
      </c>
      <c r="K24" s="280">
        <f t="shared" si="3"/>
        <v>-2.9084042213682135</v>
      </c>
      <c r="L24" s="286">
        <f t="shared" si="4"/>
        <v>22.713788568650749</v>
      </c>
      <c r="N24" s="393"/>
      <c r="O24" s="166" t="s">
        <v>662</v>
      </c>
      <c r="P24" s="212">
        <f>'[1]GVF Ps and CCs'!$D$22</f>
        <v>-2.4E-2</v>
      </c>
      <c r="Q24" s="197">
        <f>(('[1]GVF Ps and CCs'!$C$4+'[1]GVF Ps and CCs'!$C$5+'[1]GVF Ps and CCs'!$C$6)/('[1]GVF Ps and CCs'!$C$13))*(('[1]GVF Ps and CCs'!$C$13+P24*(3*('[1]GVF Ps and CCs'!$C$13)-4))/('[1]GVF Ps and CCs'!$C$13))</f>
        <v>3159.7414399999998</v>
      </c>
      <c r="R24" s="290">
        <f>(('[1]GVF Ps and CCs'!$D$4+'[1]GVF Ps and CCs'!$D$5+'[1]GVF Ps and CCs'!$D$6)/('[1]GVF Ps and CCs'!$C$13))*(('[1]GVF Ps and CCs'!$C$13+P24*(3*('[1]GVF Ps and CCs'!$C$13)-4))/('[1]GVF Ps and CCs'!$C$13^1.5))</f>
        <v>7.1408305616014847</v>
      </c>
      <c r="S24" s="289">
        <v>974222.29</v>
      </c>
      <c r="T24" s="197">
        <v>7752.7539999999999</v>
      </c>
      <c r="U24" s="280">
        <f t="shared" si="5"/>
        <v>7.9578901854113813</v>
      </c>
      <c r="V24" s="280">
        <f t="shared" si="6"/>
        <v>5.5029583720920732</v>
      </c>
      <c r="W24" s="280">
        <f t="shared" si="7"/>
        <v>69.150971474578085</v>
      </c>
      <c r="X24" s="280">
        <f t="shared" si="8"/>
        <v>-1.0944763366800796</v>
      </c>
      <c r="Y24" s="286">
        <f t="shared" si="9"/>
        <v>17.01025670750284</v>
      </c>
    </row>
    <row r="25" spans="1:25" ht="17">
      <c r="A25" s="393"/>
      <c r="B25" s="166" t="s">
        <v>661</v>
      </c>
      <c r="C25" s="212">
        <f>'[1]GVF Ps and CCs'!$C$23</f>
        <v>1E-3</v>
      </c>
      <c r="D25" s="197">
        <f>(('[1]GVF Ps and CCs'!$C$4+'[1]GVF Ps and CCs'!$C$5)/('[1]GVF Ps and CCs'!$C$12))*(('[1]GVF Ps and CCs'!$C$12+C25*(3*('[1]GVF Ps and CCs'!$C$12)-4))/('[1]GVF Ps and CCs'!$C$12))</f>
        <v>2643.1404999999995</v>
      </c>
      <c r="E25" s="290">
        <f>(('[1]GVF Ps and CCs'!$D$4+'[1]GVF Ps and CCs'!$D$5)/('[1]GVF Ps and CCs'!$C$12))*(('[1]GVF Ps and CCs'!$C$12+C25*(3*('[1]GVF Ps and CCs'!$C$12)-4))/('[1]GVF Ps and CCs'!$C$12^1.5))</f>
        <v>6.8176633689052144</v>
      </c>
      <c r="F25" s="289">
        <v>753559.12</v>
      </c>
      <c r="G25" s="197">
        <v>8161.6570000000002</v>
      </c>
      <c r="H25" s="280">
        <f t="shared" si="0"/>
        <v>10.830811788197854</v>
      </c>
      <c r="I25" s="280">
        <f t="shared" si="1"/>
        <v>6.7460601880295235</v>
      </c>
      <c r="J25" s="280">
        <f t="shared" si="2"/>
        <v>62.285822336794617</v>
      </c>
      <c r="K25" s="280">
        <f t="shared" si="3"/>
        <v>-2.3914661803400108</v>
      </c>
      <c r="L25" s="286">
        <f t="shared" si="4"/>
        <v>24.053089756735719</v>
      </c>
      <c r="N25" s="393"/>
      <c r="O25" s="166" t="s">
        <v>661</v>
      </c>
      <c r="P25" s="212">
        <f>'[1]GVF Ps and CCs'!$D$23</f>
        <v>-7.0000000000000001E-3</v>
      </c>
      <c r="Q25" s="197">
        <f>(('[1]GVF Ps and CCs'!$C$4+'[1]GVF Ps and CCs'!$C$5+'[1]GVF Ps and CCs'!$C$6)/('[1]GVF Ps and CCs'!$C$13))*(('[1]GVF Ps and CCs'!$C$13+P25*(3*('[1]GVF Ps and CCs'!$C$13)-4))/('[1]GVF Ps and CCs'!$C$13))</f>
        <v>3237.5579199999997</v>
      </c>
      <c r="R25" s="290">
        <f>(('[1]GVF Ps and CCs'!$D$4+'[1]GVF Ps and CCs'!$D$5+'[1]GVF Ps and CCs'!$D$6)/('[1]GVF Ps and CCs'!$C$13))*(('[1]GVF Ps and CCs'!$C$13+P25*(3*('[1]GVF Ps and CCs'!$C$13)-4))/('[1]GVF Ps and CCs'!$C$13^1.5))</f>
        <v>7.3166912480316535</v>
      </c>
      <c r="S25" s="289">
        <v>974222.29</v>
      </c>
      <c r="T25" s="197">
        <v>10517.28</v>
      </c>
      <c r="U25" s="280">
        <f t="shared" si="5"/>
        <v>10.795564942370596</v>
      </c>
      <c r="V25" s="280">
        <f t="shared" si="6"/>
        <v>6.5528374638987907</v>
      </c>
      <c r="W25" s="280">
        <f t="shared" si="7"/>
        <v>60.699347360508348</v>
      </c>
      <c r="X25" s="280">
        <f t="shared" si="8"/>
        <v>1.6147314257086265E-2</v>
      </c>
      <c r="Y25" s="286">
        <f t="shared" si="9"/>
        <v>21.574982570484107</v>
      </c>
    </row>
    <row r="26" spans="1:25" ht="17">
      <c r="A26" s="393"/>
      <c r="B26" s="166" t="s">
        <v>660</v>
      </c>
      <c r="C26" s="212">
        <f>'[1]GVF Ps and CCs'!$C$24</f>
        <v>-0.23599999999999999</v>
      </c>
      <c r="D26" s="197">
        <f>(('[1]GVF Ps and CCs'!$C$4+'[1]GVF Ps and CCs'!$C$5)/('[1]GVF Ps and CCs'!$C$12))*(('[1]GVF Ps and CCs'!$C$12+C26*(3*('[1]GVF Ps and CCs'!$C$12)-4))/('[1]GVF Ps and CCs'!$C$12))</f>
        <v>2017.3420000000001</v>
      </c>
      <c r="E26" s="290">
        <f>(('[1]GVF Ps and CCs'!$D$4+'[1]GVF Ps and CCs'!$D$5)/('[1]GVF Ps and CCs'!$C$12))*(('[1]GVF Ps and CCs'!$C$12+C26*(3*('[1]GVF Ps and CCs'!$C$12)-4))/('[1]GVF Ps and CCs'!$C$12^1.5))</f>
        <v>5.2034913225210637</v>
      </c>
      <c r="F26" s="289">
        <v>753559.12</v>
      </c>
      <c r="G26" s="197">
        <v>11808.57</v>
      </c>
      <c r="H26" s="280">
        <f t="shared" si="0"/>
        <v>15.670396239116581</v>
      </c>
      <c r="I26" s="280">
        <f t="shared" si="1"/>
        <v>7.1819392658900707</v>
      </c>
      <c r="J26" s="280">
        <f t="shared" si="2"/>
        <v>45.831255038481103</v>
      </c>
      <c r="K26" s="280">
        <f t="shared" si="3"/>
        <v>1.5937952779720419</v>
      </c>
      <c r="L26" s="286">
        <f t="shared" si="4"/>
        <v>29.74699720026112</v>
      </c>
      <c r="N26" s="393"/>
      <c r="O26" s="166" t="s">
        <v>660</v>
      </c>
      <c r="P26" s="212">
        <f>'[1]GVF Ps and CCs'!$D$24</f>
        <v>9.6000000000000002E-2</v>
      </c>
      <c r="Q26" s="197">
        <f>(('[1]GVF Ps and CCs'!$C$4+'[1]GVF Ps and CCs'!$C$5+'[1]GVF Ps and CCs'!$C$6)/('[1]GVF Ps and CCs'!$C$13))*(('[1]GVF Ps and CCs'!$C$13+P26*(3*('[1]GVF Ps and CCs'!$C$13)-4))/('[1]GVF Ps and CCs'!$C$13))</f>
        <v>3709.0342399999995</v>
      </c>
      <c r="R26" s="290">
        <f>(('[1]GVF Ps and CCs'!$D$4+'[1]GVF Ps and CCs'!$D$5+'[1]GVF Ps and CCs'!$D$6)/('[1]GVF Ps and CCs'!$C$13))*(('[1]GVF Ps and CCs'!$C$13+P26*(3*('[1]GVF Ps and CCs'!$C$13)-4))/('[1]GVF Ps and CCs'!$C$13^1.5))</f>
        <v>8.3822001128732655</v>
      </c>
      <c r="S26" s="289">
        <v>974222.29</v>
      </c>
      <c r="T26" s="197">
        <v>22605.3</v>
      </c>
      <c r="U26" s="280">
        <f t="shared" si="5"/>
        <v>23.203431323666386</v>
      </c>
      <c r="V26" s="280">
        <f t="shared" si="6"/>
        <v>10.570418924669802</v>
      </c>
      <c r="W26" s="280">
        <f t="shared" si="7"/>
        <v>45.555412806072702</v>
      </c>
      <c r="X26" s="280">
        <f t="shared" si="8"/>
        <v>5.8150921925845616</v>
      </c>
      <c r="Y26" s="286">
        <f t="shared" si="9"/>
        <v>40.591770454748215</v>
      </c>
    </row>
    <row r="27" spans="1:25" ht="17">
      <c r="A27" s="393"/>
      <c r="B27" s="166" t="s">
        <v>659</v>
      </c>
      <c r="C27" s="212">
        <f>'[1]GVF Ps and CCs'!$C$25</f>
        <v>0.17</v>
      </c>
      <c r="D27" s="197">
        <f>(('[1]GVF Ps and CCs'!$C$4+'[1]GVF Ps and CCs'!$C$5)/('[1]GVF Ps and CCs'!$C$12))*(('[1]GVF Ps and CCs'!$C$12+C27*(3*('[1]GVF Ps and CCs'!$C$12)-4))/('[1]GVF Ps and CCs'!$C$12))</f>
        <v>3089.3849999999998</v>
      </c>
      <c r="E27" s="290">
        <f>(('[1]GVF Ps and CCs'!$D$4+'[1]GVF Ps and CCs'!$D$5)/('[1]GVF Ps and CCs'!$C$12))*(('[1]GVF Ps and CCs'!$C$12+C27*(3*('[1]GVF Ps and CCs'!$C$12)-4))/('[1]GVF Ps and CCs'!$C$12^1.5))</f>
        <v>7.9686974441749259</v>
      </c>
      <c r="F27" s="289">
        <v>753559.12</v>
      </c>
      <c r="G27" s="197">
        <v>16791.96</v>
      </c>
      <c r="H27" s="280">
        <f t="shared" si="0"/>
        <v>22.283533639669837</v>
      </c>
      <c r="I27" s="280">
        <f t="shared" si="1"/>
        <v>10.737684002049416</v>
      </c>
      <c r="J27" s="280">
        <f t="shared" si="2"/>
        <v>48.186630431602005</v>
      </c>
      <c r="K27" s="280">
        <f t="shared" si="3"/>
        <v>1.2376729956529822</v>
      </c>
      <c r="L27" s="286">
        <f t="shared" si="4"/>
        <v>43.329394283686696</v>
      </c>
      <c r="N27" s="393"/>
      <c r="O27" s="166" t="s">
        <v>659</v>
      </c>
      <c r="P27" s="212">
        <f>'[1]GVF Ps and CCs'!$D$25</f>
        <v>7.0000000000000001E-3</v>
      </c>
      <c r="Q27" s="197">
        <f>(('[1]GVF Ps and CCs'!$C$4+'[1]GVF Ps and CCs'!$C$5+'[1]GVF Ps and CCs'!$C$6)/('[1]GVF Ps and CCs'!$C$13))*(('[1]GVF Ps and CCs'!$C$13+P27*(3*('[1]GVF Ps and CCs'!$C$13)-4))/('[1]GVF Ps and CCs'!$C$13))</f>
        <v>3301.6420800000001</v>
      </c>
      <c r="R27" s="290">
        <f>(('[1]GVF Ps and CCs'!$D$4+'[1]GVF Ps and CCs'!$D$5+'[1]GVF Ps and CCs'!$D$6)/('[1]GVF Ps and CCs'!$C$13))*(('[1]GVF Ps and CCs'!$C$13+P27*(3*('[1]GVF Ps and CCs'!$C$13)-4))/('[1]GVF Ps and CCs'!$C$13^1.5))</f>
        <v>7.4615176956800289</v>
      </c>
      <c r="S27" s="289">
        <v>974222.29</v>
      </c>
      <c r="T27" s="197">
        <v>19438.060000000001</v>
      </c>
      <c r="U27" s="280">
        <f t="shared" si="5"/>
        <v>19.952386841816153</v>
      </c>
      <c r="V27" s="280">
        <f t="shared" si="6"/>
        <v>9.1959513795332661</v>
      </c>
      <c r="W27" s="280">
        <f t="shared" si="7"/>
        <v>46.089480183195022</v>
      </c>
      <c r="X27" s="280">
        <f t="shared" si="8"/>
        <v>4.8250468224839302</v>
      </c>
      <c r="Y27" s="286">
        <f t="shared" si="9"/>
        <v>35.079726861148373</v>
      </c>
    </row>
    <row r="28" spans="1:25" ht="17" customHeight="1">
      <c r="A28" s="393" t="s">
        <v>665</v>
      </c>
      <c r="B28" s="166" t="s">
        <v>664</v>
      </c>
      <c r="C28" s="212">
        <f>'[1]GVF Ps and CCs'!$C$20</f>
        <v>-0.184</v>
      </c>
      <c r="D28" s="197">
        <f>(('[1]GVF Ps and CCs'!$C$4+'[1]GVF Ps and CCs'!$C$5)/('[1]GVF Ps and CCs'!$C$12))*(('[1]GVF Ps and CCs'!$C$12+C28*(3*('[1]GVF Ps and CCs'!$C$12)-4))/('[1]GVF Ps and CCs'!$C$12))</f>
        <v>2154.6480000000001</v>
      </c>
      <c r="E28" s="290">
        <f>(('[1]GVF Ps and CCs'!$D$4+'[1]GVF Ps and CCs'!$D$5)/('[1]GVF Ps and CCs'!$C$12))*(('[1]GVF Ps and CCs'!$C$12+C28*(3*('[1]GVF Ps and CCs'!$C$12)-4))/('[1]GVF Ps and CCs'!$C$12^1.5))</f>
        <v>5.5576556533732822</v>
      </c>
      <c r="F28" s="289">
        <v>324094.78000000003</v>
      </c>
      <c r="G28" s="197">
        <v>1248.4259999999999</v>
      </c>
      <c r="H28" s="280">
        <f t="shared" si="0"/>
        <v>3.852039826127406</v>
      </c>
      <c r="I28" s="280">
        <f t="shared" si="1"/>
        <v>5.2630401459807219</v>
      </c>
      <c r="J28" s="280">
        <f t="shared" si="2"/>
        <v>136.62995149434488</v>
      </c>
      <c r="K28" s="280">
        <f t="shared" si="3"/>
        <v>-6.4635188599948084</v>
      </c>
      <c r="L28" s="286">
        <f t="shared" si="4"/>
        <v>14.16759851224962</v>
      </c>
      <c r="N28" s="393" t="s">
        <v>665</v>
      </c>
      <c r="O28" s="166" t="s">
        <v>664</v>
      </c>
      <c r="P28" s="212">
        <f>'[1]GVF Ps and CCs'!$D$20</f>
        <v>9.5000000000000001E-2</v>
      </c>
      <c r="Q28" s="197">
        <f>(('[1]GVF Ps and CCs'!$C$4+'[1]GVF Ps and CCs'!$C$5+'[1]GVF Ps and CCs'!$C$6)/('[1]GVF Ps and CCs'!$C$13))*(('[1]GVF Ps and CCs'!$C$13+P28*(3*('[1]GVF Ps and CCs'!$C$13)-4))/('[1]GVF Ps and CCs'!$C$13))</f>
        <v>3704.4567999999999</v>
      </c>
      <c r="R28" s="290">
        <f>(('[1]GVF Ps and CCs'!$D$4+'[1]GVF Ps and CCs'!$D$5+'[1]GVF Ps and CCs'!$D$6)/('[1]GVF Ps and CCs'!$C$13))*(('[1]GVF Ps and CCs'!$C$13+P28*(3*('[1]GVF Ps and CCs'!$C$13)-4))/('[1]GVF Ps and CCs'!$C$13^1.5))</f>
        <v>8.3718553666126692</v>
      </c>
      <c r="S28" s="289">
        <v>397167.14299999998</v>
      </c>
      <c r="T28" s="197">
        <v>8053.0159999999996</v>
      </c>
      <c r="U28" s="280">
        <f t="shared" si="5"/>
        <v>20.276138502222473</v>
      </c>
      <c r="V28" s="280">
        <f t="shared" si="6"/>
        <v>14.770840725771297</v>
      </c>
      <c r="W28" s="280">
        <f t="shared" si="7"/>
        <v>72.848391345089013</v>
      </c>
      <c r="X28" s="280">
        <f t="shared" si="8"/>
        <v>-4.0218944916713113</v>
      </c>
      <c r="Y28" s="286">
        <f t="shared" si="9"/>
        <v>44.574171496116257</v>
      </c>
    </row>
    <row r="29" spans="1:25" ht="17">
      <c r="A29" s="394"/>
      <c r="B29" s="166" t="s">
        <v>663</v>
      </c>
      <c r="C29" s="212">
        <f>'[1]GVF Ps and CCs'!$C$21</f>
        <v>5.1999999999999998E-2</v>
      </c>
      <c r="D29" s="197">
        <f>(('[1]GVF Ps and CCs'!$C$4+'[1]GVF Ps and CCs'!$C$5)/('[1]GVF Ps and CCs'!$C$12))*(('[1]GVF Ps and CCs'!$C$12+C29*(3*('[1]GVF Ps and CCs'!$C$12)-4))/('[1]GVF Ps and CCs'!$C$12))</f>
        <v>2777.806</v>
      </c>
      <c r="E29" s="290">
        <f>(('[1]GVF Ps and CCs'!$D$4+'[1]GVF Ps and CCs'!$D$5)/('[1]GVF Ps and CCs'!$C$12))*(('[1]GVF Ps and CCs'!$C$12+C29*(3*('[1]GVF Ps and CCs'!$C$12)-4))/('[1]GVF Ps and CCs'!$C$12^1.5))</f>
        <v>7.1650168472410458</v>
      </c>
      <c r="F29" s="289">
        <v>324094.78000000003</v>
      </c>
      <c r="G29" s="197">
        <v>0</v>
      </c>
      <c r="H29" s="280">
        <f t="shared" si="0"/>
        <v>0</v>
      </c>
      <c r="I29" s="280">
        <f t="shared" si="1"/>
        <v>0</v>
      </c>
      <c r="J29" s="280" t="e">
        <f t="shared" si="2"/>
        <v>#DIV/0!</v>
      </c>
      <c r="K29" s="280">
        <f t="shared" si="3"/>
        <v>0</v>
      </c>
      <c r="L29" s="286">
        <f t="shared" si="4"/>
        <v>0</v>
      </c>
      <c r="N29" s="394"/>
      <c r="O29" s="166" t="s">
        <v>663</v>
      </c>
      <c r="P29" s="212">
        <f>'[1]GVF Ps and CCs'!$D$21</f>
        <v>0.13600000000000001</v>
      </c>
      <c r="Q29" s="197">
        <f>(('[1]GVF Ps and CCs'!$C$4+'[1]GVF Ps and CCs'!$C$5+'[1]GVF Ps and CCs'!$C$6)/('[1]GVF Ps and CCs'!$C$13))*(('[1]GVF Ps and CCs'!$C$13+P29*(3*('[1]GVF Ps and CCs'!$C$13)-4))/('[1]GVF Ps and CCs'!$C$13))</f>
        <v>3892.1318399999996</v>
      </c>
      <c r="R29" s="290">
        <f>(('[1]GVF Ps and CCs'!$D$4+'[1]GVF Ps and CCs'!$D$5+'[1]GVF Ps and CCs'!$D$6)/('[1]GVF Ps and CCs'!$C$13))*(('[1]GVF Ps and CCs'!$C$13+P29*(3*('[1]GVF Ps and CCs'!$C$13)-4))/('[1]GVF Ps and CCs'!$C$13^1.5))</f>
        <v>8.7959899632971936</v>
      </c>
      <c r="S29" s="289">
        <v>397167.14299999998</v>
      </c>
      <c r="T29" s="197">
        <v>0</v>
      </c>
      <c r="U29" s="280">
        <f t="shared" si="5"/>
        <v>0</v>
      </c>
      <c r="V29" s="280">
        <f t="shared" si="6"/>
        <v>0</v>
      </c>
      <c r="W29" s="280" t="e">
        <f t="shared" si="7"/>
        <v>#DIV/0!</v>
      </c>
      <c r="X29" s="280">
        <f t="shared" si="8"/>
        <v>0</v>
      </c>
      <c r="Y29" s="286">
        <f t="shared" si="9"/>
        <v>0</v>
      </c>
    </row>
    <row r="30" spans="1:25" ht="17">
      <c r="A30" s="394"/>
      <c r="B30" s="166" t="s">
        <v>662</v>
      </c>
      <c r="C30" s="212">
        <f>'[1]GVF Ps and CCs'!$C$22</f>
        <v>3.4000000000000002E-2</v>
      </c>
      <c r="D30" s="197">
        <f>(('[1]GVF Ps and CCs'!$C$4+'[1]GVF Ps and CCs'!$C$5)/('[1]GVF Ps and CCs'!$C$12))*(('[1]GVF Ps and CCs'!$C$12+C30*(3*('[1]GVF Ps and CCs'!$C$12)-4))/('[1]GVF Ps and CCs'!$C$12))</f>
        <v>2730.277</v>
      </c>
      <c r="E30" s="290">
        <f>(('[1]GVF Ps and CCs'!$D$4+'[1]GVF Ps and CCs'!$D$5)/('[1]GVF Ps and CCs'!$C$12))*(('[1]GVF Ps and CCs'!$C$12+C30*(3*('[1]GVF Ps and CCs'!$C$12)-4))/('[1]GVF Ps and CCs'!$C$12^1.5))</f>
        <v>7.0424215019460465</v>
      </c>
      <c r="F30" s="289">
        <v>324094.78000000003</v>
      </c>
      <c r="G30" s="197">
        <v>0</v>
      </c>
      <c r="H30" s="280">
        <f t="shared" si="0"/>
        <v>0</v>
      </c>
      <c r="I30" s="280">
        <f t="shared" si="1"/>
        <v>0</v>
      </c>
      <c r="J30" s="280" t="e">
        <f t="shared" si="2"/>
        <v>#DIV/0!</v>
      </c>
      <c r="K30" s="280">
        <f t="shared" si="3"/>
        <v>0</v>
      </c>
      <c r="L30" s="286">
        <f t="shared" si="4"/>
        <v>0</v>
      </c>
      <c r="N30" s="394"/>
      <c r="O30" s="166" t="s">
        <v>662</v>
      </c>
      <c r="P30" s="212">
        <f>'[1]GVF Ps and CCs'!$D$22</f>
        <v>-2.4E-2</v>
      </c>
      <c r="Q30" s="197">
        <f>(('[1]GVF Ps and CCs'!$C$4+'[1]GVF Ps and CCs'!$C$5+'[1]GVF Ps and CCs'!$C$6)/('[1]GVF Ps and CCs'!$C$13))*(('[1]GVF Ps and CCs'!$C$13+P30*(3*('[1]GVF Ps and CCs'!$C$13)-4))/('[1]GVF Ps and CCs'!$C$13))</f>
        <v>3159.7414399999998</v>
      </c>
      <c r="R30" s="290">
        <f>(('[1]GVF Ps and CCs'!$D$4+'[1]GVF Ps and CCs'!$D$5+'[1]GVF Ps and CCs'!$D$6)/('[1]GVF Ps and CCs'!$C$13))*(('[1]GVF Ps and CCs'!$C$13+P30*(3*('[1]GVF Ps and CCs'!$C$13)-4))/('[1]GVF Ps and CCs'!$C$13^1.5))</f>
        <v>7.1408305616014847</v>
      </c>
      <c r="S30" s="289">
        <v>397167.14299999998</v>
      </c>
      <c r="T30" s="197">
        <v>1026.3620000000001</v>
      </c>
      <c r="U30" s="280">
        <f t="shared" si="5"/>
        <v>2.5842067202422134</v>
      </c>
      <c r="V30" s="280">
        <f t="shared" si="6"/>
        <v>4.6817605448883146</v>
      </c>
      <c r="W30" s="280">
        <f t="shared" si="7"/>
        <v>181.16819015351453</v>
      </c>
      <c r="X30" s="280">
        <f t="shared" si="8"/>
        <v>-5.1172893760990643</v>
      </c>
      <c r="Y30" s="286">
        <f t="shared" si="9"/>
        <v>10.285702816583491</v>
      </c>
    </row>
    <row r="31" spans="1:25" ht="17">
      <c r="A31" s="394"/>
      <c r="B31" s="166" t="s">
        <v>661</v>
      </c>
      <c r="C31" s="212">
        <f>'[1]GVF Ps and CCs'!$C$23</f>
        <v>1E-3</v>
      </c>
      <c r="D31" s="197">
        <f>(('[1]GVF Ps and CCs'!$C$4+'[1]GVF Ps and CCs'!$C$5)/('[1]GVF Ps and CCs'!$C$12))*(('[1]GVF Ps and CCs'!$C$12+C31*(3*('[1]GVF Ps and CCs'!$C$12)-4))/('[1]GVF Ps and CCs'!$C$12))</f>
        <v>2643.1404999999995</v>
      </c>
      <c r="E31" s="290">
        <f>(('[1]GVF Ps and CCs'!$D$4+'[1]GVF Ps and CCs'!$D$5)/('[1]GVF Ps and CCs'!$C$12))*(('[1]GVF Ps and CCs'!$C$12+C31*(3*('[1]GVF Ps and CCs'!$C$12)-4))/('[1]GVF Ps and CCs'!$C$12^1.5))</f>
        <v>6.8176633689052144</v>
      </c>
      <c r="F31" s="289">
        <v>324094.78000000003</v>
      </c>
      <c r="G31" s="197">
        <v>0</v>
      </c>
      <c r="H31" s="280">
        <f t="shared" si="0"/>
        <v>0</v>
      </c>
      <c r="I31" s="280">
        <f t="shared" si="1"/>
        <v>0</v>
      </c>
      <c r="J31" s="280" t="e">
        <f t="shared" si="2"/>
        <v>#DIV/0!</v>
      </c>
      <c r="K31" s="280">
        <f t="shared" si="3"/>
        <v>0</v>
      </c>
      <c r="L31" s="286">
        <f t="shared" si="4"/>
        <v>0</v>
      </c>
      <c r="N31" s="394"/>
      <c r="O31" s="166" t="s">
        <v>661</v>
      </c>
      <c r="P31" s="212">
        <f>'[1]GVF Ps and CCs'!$D$23</f>
        <v>-7.0000000000000001E-3</v>
      </c>
      <c r="Q31" s="197">
        <f>(('[1]GVF Ps and CCs'!$C$4+'[1]GVF Ps and CCs'!$C$5+'[1]GVF Ps and CCs'!$C$6)/('[1]GVF Ps and CCs'!$C$13))*(('[1]GVF Ps and CCs'!$C$13+P31*(3*('[1]GVF Ps and CCs'!$C$13)-4))/('[1]GVF Ps and CCs'!$C$13))</f>
        <v>3237.5579199999997</v>
      </c>
      <c r="R31" s="290">
        <f>(('[1]GVF Ps and CCs'!$D$4+'[1]GVF Ps and CCs'!$D$5+'[1]GVF Ps and CCs'!$D$6)/('[1]GVF Ps and CCs'!$C$13))*(('[1]GVF Ps and CCs'!$C$13+P31*(3*('[1]GVF Ps and CCs'!$C$13)-4))/('[1]GVF Ps and CCs'!$C$13^1.5))</f>
        <v>7.3166912480316535</v>
      </c>
      <c r="S31" s="289">
        <v>397167.14299999998</v>
      </c>
      <c r="T31" s="197">
        <v>5778.2280000000001</v>
      </c>
      <c r="U31" s="280">
        <f t="shared" si="5"/>
        <v>14.548605295881689</v>
      </c>
      <c r="V31" s="280">
        <f t="shared" si="6"/>
        <v>11.609705700692764</v>
      </c>
      <c r="W31" s="280">
        <f t="shared" si="7"/>
        <v>79.799441008817212</v>
      </c>
      <c r="X31" s="280">
        <f t="shared" si="8"/>
        <v>-4.5493605817579095</v>
      </c>
      <c r="Y31" s="286">
        <f t="shared" si="9"/>
        <v>33.646571173521288</v>
      </c>
    </row>
    <row r="32" spans="1:25" ht="17">
      <c r="A32" s="394"/>
      <c r="B32" s="166" t="s">
        <v>660</v>
      </c>
      <c r="C32" s="212">
        <f>'[1]GVF Ps and CCs'!$C$24</f>
        <v>-0.23599999999999999</v>
      </c>
      <c r="D32" s="197">
        <f>(('[1]GVF Ps and CCs'!$C$4+'[1]GVF Ps and CCs'!$C$5)/('[1]GVF Ps and CCs'!$C$12))*(('[1]GVF Ps and CCs'!$C$12+C32*(3*('[1]GVF Ps and CCs'!$C$12)-4))/('[1]GVF Ps and CCs'!$C$12))</f>
        <v>2017.3420000000001</v>
      </c>
      <c r="E32" s="290">
        <f>(('[1]GVF Ps and CCs'!$D$4+'[1]GVF Ps and CCs'!$D$5)/('[1]GVF Ps and CCs'!$C$12))*(('[1]GVF Ps and CCs'!$C$12+C32*(3*('[1]GVF Ps and CCs'!$C$12)-4))/('[1]GVF Ps and CCs'!$C$12^1.5))</f>
        <v>5.2034913225210637</v>
      </c>
      <c r="F32" s="289">
        <v>324094.78000000003</v>
      </c>
      <c r="G32" s="197">
        <v>1248.4259999999999</v>
      </c>
      <c r="H32" s="280">
        <f t="shared" si="0"/>
        <v>3.852039826127406</v>
      </c>
      <c r="I32" s="280">
        <f t="shared" si="1"/>
        <v>5.0925849552709979</v>
      </c>
      <c r="J32" s="280">
        <f t="shared" si="2"/>
        <v>132.2048884523283</v>
      </c>
      <c r="K32" s="280">
        <f t="shared" si="3"/>
        <v>-6.1294266862037503</v>
      </c>
      <c r="L32" s="286">
        <f t="shared" si="4"/>
        <v>13.833506338458562</v>
      </c>
      <c r="N32" s="394"/>
      <c r="O32" s="166" t="s">
        <v>660</v>
      </c>
      <c r="P32" s="212">
        <f>'[1]GVF Ps and CCs'!$D$24</f>
        <v>9.6000000000000002E-2</v>
      </c>
      <c r="Q32" s="197">
        <f>(('[1]GVF Ps and CCs'!$C$4+'[1]GVF Ps and CCs'!$C$5+'[1]GVF Ps and CCs'!$C$6)/('[1]GVF Ps and CCs'!$C$13))*(('[1]GVF Ps and CCs'!$C$13+P32*(3*('[1]GVF Ps and CCs'!$C$13)-4))/('[1]GVF Ps and CCs'!$C$13))</f>
        <v>3709.0342399999995</v>
      </c>
      <c r="R32" s="290">
        <f>(('[1]GVF Ps and CCs'!$D$4+'[1]GVF Ps and CCs'!$D$5+'[1]GVF Ps and CCs'!$D$6)/('[1]GVF Ps and CCs'!$C$13))*(('[1]GVF Ps and CCs'!$C$13+P32*(3*('[1]GVF Ps and CCs'!$C$13)-4))/('[1]GVF Ps and CCs'!$C$13^1.5))</f>
        <v>8.3822001128732655</v>
      </c>
      <c r="S32" s="289">
        <v>397167.14299999998</v>
      </c>
      <c r="T32" s="197">
        <v>1248.4259999999999</v>
      </c>
      <c r="U32" s="280">
        <f t="shared" si="5"/>
        <v>3.1433264860985743</v>
      </c>
      <c r="V32" s="280">
        <f t="shared" si="6"/>
        <v>5.6102548132254322</v>
      </c>
      <c r="W32" s="280">
        <f t="shared" si="7"/>
        <v>178.48145390041088</v>
      </c>
      <c r="X32" s="280">
        <f t="shared" si="8"/>
        <v>-6.0855426816572606</v>
      </c>
      <c r="Y32" s="286">
        <f t="shared" si="9"/>
        <v>12.37219565385441</v>
      </c>
    </row>
    <row r="33" spans="1:25" ht="17">
      <c r="A33" s="394"/>
      <c r="B33" s="166" t="s">
        <v>659</v>
      </c>
      <c r="C33" s="212">
        <f>'[1]GVF Ps and CCs'!$C$25</f>
        <v>0.17</v>
      </c>
      <c r="D33" s="197">
        <f>(('[1]GVF Ps and CCs'!$C$4+'[1]GVF Ps and CCs'!$C$5)/('[1]GVF Ps and CCs'!$C$12))*(('[1]GVF Ps and CCs'!$C$12+C33*(3*('[1]GVF Ps and CCs'!$C$12)-4))/('[1]GVF Ps and CCs'!$C$12))</f>
        <v>3089.3849999999998</v>
      </c>
      <c r="E33" s="290">
        <f>(('[1]GVF Ps and CCs'!$D$4+'[1]GVF Ps and CCs'!$D$5)/('[1]GVF Ps and CCs'!$C$12))*(('[1]GVF Ps and CCs'!$C$12+C33*(3*('[1]GVF Ps and CCs'!$C$12)-4))/('[1]GVF Ps and CCs'!$C$12^1.5))</f>
        <v>7.9686974441749259</v>
      </c>
      <c r="F33" s="289">
        <v>324094.78000000003</v>
      </c>
      <c r="G33" s="197">
        <v>0</v>
      </c>
      <c r="H33" s="280">
        <f t="shared" si="0"/>
        <v>0</v>
      </c>
      <c r="I33" s="280">
        <f t="shared" si="1"/>
        <v>0</v>
      </c>
      <c r="J33" s="280" t="e">
        <f t="shared" si="2"/>
        <v>#DIV/0!</v>
      </c>
      <c r="K33" s="280">
        <f t="shared" si="3"/>
        <v>0</v>
      </c>
      <c r="L33" s="286">
        <f t="shared" si="4"/>
        <v>0</v>
      </c>
      <c r="N33" s="394"/>
      <c r="O33" s="166" t="s">
        <v>659</v>
      </c>
      <c r="P33" s="212">
        <f>'[1]GVF Ps and CCs'!$D$25</f>
        <v>7.0000000000000001E-3</v>
      </c>
      <c r="Q33" s="197">
        <f>(('[1]GVF Ps and CCs'!$C$4+'[1]GVF Ps and CCs'!$C$5+'[1]GVF Ps and CCs'!$C$6)/('[1]GVF Ps and CCs'!$C$13))*(('[1]GVF Ps and CCs'!$C$13+P33*(3*('[1]GVF Ps and CCs'!$C$13)-4))/('[1]GVF Ps and CCs'!$C$13))</f>
        <v>3301.6420800000001</v>
      </c>
      <c r="R33" s="290">
        <f>(('[1]GVF Ps and CCs'!$D$4+'[1]GVF Ps and CCs'!$D$5+'[1]GVF Ps and CCs'!$D$6)/('[1]GVF Ps and CCs'!$C$13))*(('[1]GVF Ps and CCs'!$C$13+P33*(3*('[1]GVF Ps and CCs'!$C$13)-4))/('[1]GVF Ps and CCs'!$C$13^1.5))</f>
        <v>7.4615176956800289</v>
      </c>
      <c r="S33" s="289">
        <v>397167.14299999998</v>
      </c>
      <c r="T33" s="197">
        <v>6804.59</v>
      </c>
      <c r="U33" s="280">
        <f t="shared" si="5"/>
        <v>17.1328120161239</v>
      </c>
      <c r="V33" s="280">
        <f t="shared" si="6"/>
        <v>12.769509954018686</v>
      </c>
      <c r="W33" s="280">
        <f t="shared" si="7"/>
        <v>74.532481544775848</v>
      </c>
      <c r="X33" s="280">
        <f t="shared" si="8"/>
        <v>-3.873031858236839</v>
      </c>
      <c r="Y33" s="286">
        <f t="shared" si="9"/>
        <v>38.138655890484642</v>
      </c>
    </row>
    <row r="34" spans="1:25" ht="25" customHeight="1" thickBot="1">
      <c r="A34" s="396" t="s">
        <v>690</v>
      </c>
      <c r="B34" s="397"/>
      <c r="C34" s="397"/>
      <c r="D34" s="397"/>
      <c r="E34" s="397"/>
      <c r="F34" s="397"/>
      <c r="G34" s="397"/>
      <c r="H34" s="397"/>
      <c r="I34" s="397"/>
      <c r="J34" s="397"/>
      <c r="K34" s="397"/>
      <c r="L34" s="398"/>
      <c r="N34" s="396" t="s">
        <v>678</v>
      </c>
      <c r="O34" s="397"/>
      <c r="P34" s="397"/>
      <c r="Q34" s="397"/>
      <c r="R34" s="397"/>
      <c r="S34" s="397"/>
      <c r="T34" s="397"/>
      <c r="U34" s="397"/>
      <c r="V34" s="397"/>
      <c r="W34" s="397"/>
      <c r="X34" s="397"/>
      <c r="Y34" s="398"/>
    </row>
    <row r="35" spans="1:25" ht="17">
      <c r="A35" s="399" t="s">
        <v>1</v>
      </c>
      <c r="B35" s="209" t="s">
        <v>664</v>
      </c>
      <c r="C35" s="210">
        <f>'[1]GVF Ps and CCs'!$C$20</f>
        <v>-0.184</v>
      </c>
      <c r="D35" s="211">
        <f>(('[1]GVF Ps and CCs'!$C$4+'[1]GVF Ps and CCs'!$C$5)/('[1]GVF Ps and CCs'!$C$12))*(('[1]GVF Ps and CCs'!$C$12+C35*(3*('[1]GVF Ps and CCs'!$C$12)-4))/('[1]GVF Ps and CCs'!$C$12))</f>
        <v>2154.6480000000001</v>
      </c>
      <c r="E35" s="297">
        <f>(('[1]GVF Ps and CCs'!$D$4+'[1]GVF Ps and CCs'!$D$5)/('[1]GVF Ps and CCs'!$C$12))*(('[1]GVF Ps and CCs'!$C$12+C35*(3*('[1]GVF Ps and CCs'!$C$12)-4))/('[1]GVF Ps and CCs'!$C$12^1.5))</f>
        <v>5.5576556533732822</v>
      </c>
      <c r="F35" s="295">
        <v>236264768</v>
      </c>
      <c r="G35" s="211">
        <v>1813931</v>
      </c>
      <c r="H35" s="294">
        <f t="shared" ref="H35:H64" si="10">(G35/F35)*1000</f>
        <v>7.677534891702515</v>
      </c>
      <c r="I35" s="294">
        <f t="shared" ref="I35:I64" si="11">SQRT(D35* ((H35*(1000-H35))/F35) + E35 * ((H35*(SQRT(1000*H35)-H35))/(SQRT(F35))))</f>
        <v>0.53981524718544294</v>
      </c>
      <c r="J35" s="293">
        <f t="shared" ref="J35:J64" si="12">(I35/H35)*100</f>
        <v>7.0311011906809755</v>
      </c>
      <c r="K35" s="294">
        <f t="shared" ref="K35:K64" si="13">H35-(1.96*I35)</f>
        <v>6.6194970072190467</v>
      </c>
      <c r="L35" s="296">
        <f t="shared" ref="L35:L64" si="14">H35+(1.96*I35)</f>
        <v>8.7355727761859825</v>
      </c>
      <c r="N35" s="399" t="s">
        <v>1</v>
      </c>
      <c r="O35" s="209" t="s">
        <v>664</v>
      </c>
      <c r="P35" s="212">
        <f>'[1]GVF Ps and CCs'!$D$20</f>
        <v>9.5000000000000001E-2</v>
      </c>
      <c r="Q35" s="197">
        <f>(('[1]GVF Ps and CCs'!$C$4+'[1]GVF Ps and CCs'!$C$5+'[1]GVF Ps and CCs'!$C$6)/('[1]GVF Ps and CCs'!$C$13))*(('[1]GVF Ps and CCs'!$C$13+P35*(3*('[1]GVF Ps and CCs'!$C$13)-4))/('[1]GVF Ps and CCs'!$C$13))</f>
        <v>3704.4567999999999</v>
      </c>
      <c r="R35" s="290">
        <f>(('[1]GVF Ps and CCs'!$D$4+'[1]GVF Ps and CCs'!$D$5+'[1]GVF Ps and CCs'!$D$6)/('[1]GVF Ps and CCs'!$C$13))*(('[1]GVF Ps and CCs'!$C$13+P35*(3*('[1]GVF Ps and CCs'!$C$13)-4))/('[1]GVF Ps and CCs'!$C$13^1.5))</f>
        <v>8.3718553666126692</v>
      </c>
      <c r="S35" s="295">
        <v>295379188</v>
      </c>
      <c r="T35" s="211">
        <v>2238893</v>
      </c>
      <c r="U35" s="294">
        <f t="shared" ref="U35:U64" si="15">(T35/S35)*1000</f>
        <v>7.5797249466336805</v>
      </c>
      <c r="V35" s="294">
        <f t="shared" ref="V35:V64" si="16">SQRT(Q35* ((U35*(1000-U35))/S35) + R35 * ((U35*(SQRT(1000*U35)-U35))/(SQRT(S35))))</f>
        <v>0.62273796138696724</v>
      </c>
      <c r="W35" s="293">
        <f t="shared" ref="W35:W64" si="17">(V35/U35)*100</f>
        <v>8.2158385135536953</v>
      </c>
      <c r="X35" s="280">
        <f t="shared" ref="X35:X64" si="18">U35-(1.645*V35)</f>
        <v>6.5553210001521194</v>
      </c>
      <c r="Y35" s="286">
        <f t="shared" ref="Y35:Y64" si="19">U35+(1.645*V35)</f>
        <v>8.6041288931152415</v>
      </c>
    </row>
    <row r="36" spans="1:25" ht="17">
      <c r="A36" s="394"/>
      <c r="B36" s="166" t="s">
        <v>663</v>
      </c>
      <c r="C36" s="212">
        <f>'[1]GVF Ps and CCs'!$C$21</f>
        <v>5.1999999999999998E-2</v>
      </c>
      <c r="D36" s="197">
        <f>(('[1]GVF Ps and CCs'!$C$4+'[1]GVF Ps and CCs'!$C$5)/('[1]GVF Ps and CCs'!$C$12))*(('[1]GVF Ps and CCs'!$C$12+C36*(3*('[1]GVF Ps and CCs'!$C$12)-4))/('[1]GVF Ps and CCs'!$C$12))</f>
        <v>2777.806</v>
      </c>
      <c r="E36" s="290">
        <f>(('[1]GVF Ps and CCs'!$D$4+'[1]GVF Ps and CCs'!$D$5)/('[1]GVF Ps and CCs'!$C$12))*(('[1]GVF Ps and CCs'!$C$12+C36*(3*('[1]GVF Ps and CCs'!$C$12)-4))/('[1]GVF Ps and CCs'!$C$12^1.5))</f>
        <v>7.1650168472410458</v>
      </c>
      <c r="F36" s="289">
        <v>236264768</v>
      </c>
      <c r="G36" s="197">
        <v>259828.2</v>
      </c>
      <c r="H36" s="280">
        <f t="shared" si="10"/>
        <v>1.0997331603838623</v>
      </c>
      <c r="I36" s="280">
        <f t="shared" si="11"/>
        <v>0.17132358055709068</v>
      </c>
      <c r="J36" s="108">
        <f t="shared" si="12"/>
        <v>15.578650051553428</v>
      </c>
      <c r="K36" s="280">
        <f t="shared" si="13"/>
        <v>0.76393894249196448</v>
      </c>
      <c r="L36" s="286">
        <f t="shared" si="14"/>
        <v>1.43552737827576</v>
      </c>
      <c r="N36" s="394"/>
      <c r="O36" s="166" t="s">
        <v>663</v>
      </c>
      <c r="P36" s="212">
        <f>'[1]GVF Ps and CCs'!$D$21</f>
        <v>0.13600000000000001</v>
      </c>
      <c r="Q36" s="197">
        <f>(('[1]GVF Ps and CCs'!$C$4+'[1]GVF Ps and CCs'!$C$5+'[1]GVF Ps and CCs'!$C$6)/('[1]GVF Ps and CCs'!$C$13))*(('[1]GVF Ps and CCs'!$C$13+P36*(3*('[1]GVF Ps and CCs'!$C$13)-4))/('[1]GVF Ps and CCs'!$C$13))</f>
        <v>3892.1318399999996</v>
      </c>
      <c r="R36" s="290">
        <f>(('[1]GVF Ps and CCs'!$D$4+'[1]GVF Ps and CCs'!$D$5+'[1]GVF Ps and CCs'!$D$6)/('[1]GVF Ps and CCs'!$C$13))*(('[1]GVF Ps and CCs'!$C$13+P36*(3*('[1]GVF Ps and CCs'!$C$13)-4))/('[1]GVF Ps and CCs'!$C$13^1.5))</f>
        <v>8.7959899632971936</v>
      </c>
      <c r="S36" s="289">
        <v>295379188</v>
      </c>
      <c r="T36" s="197">
        <v>324360.3</v>
      </c>
      <c r="U36" s="280">
        <f t="shared" si="15"/>
        <v>1.0981149423431957</v>
      </c>
      <c r="V36" s="280">
        <f t="shared" si="16"/>
        <v>0.18016727644177938</v>
      </c>
      <c r="W36" s="108">
        <f t="shared" si="17"/>
        <v>16.406959735684154</v>
      </c>
      <c r="X36" s="280">
        <f t="shared" si="18"/>
        <v>0.80173977259646867</v>
      </c>
      <c r="Y36" s="286">
        <f t="shared" si="19"/>
        <v>1.3944901120899229</v>
      </c>
    </row>
    <row r="37" spans="1:25" ht="17">
      <c r="A37" s="394"/>
      <c r="B37" s="166" t="s">
        <v>662</v>
      </c>
      <c r="C37" s="212">
        <f>'[1]GVF Ps and CCs'!$C$22</f>
        <v>3.4000000000000002E-2</v>
      </c>
      <c r="D37" s="197">
        <f>(('[1]GVF Ps and CCs'!$C$4+'[1]GVF Ps and CCs'!$C$5)/('[1]GVF Ps and CCs'!$C$12))*(('[1]GVF Ps and CCs'!$C$12+C37*(3*('[1]GVF Ps and CCs'!$C$12)-4))/('[1]GVF Ps and CCs'!$C$12))</f>
        <v>2730.277</v>
      </c>
      <c r="E37" s="290">
        <f>(('[1]GVF Ps and CCs'!$D$4+'[1]GVF Ps and CCs'!$D$5)/('[1]GVF Ps and CCs'!$C$12))*(('[1]GVF Ps and CCs'!$C$12+C37*(3*('[1]GVF Ps and CCs'!$C$12)-4))/('[1]GVF Ps and CCs'!$C$12^1.5))</f>
        <v>7.0424215019460465</v>
      </c>
      <c r="F37" s="289">
        <v>236264768</v>
      </c>
      <c r="G37" s="197">
        <v>200407.2</v>
      </c>
      <c r="H37" s="280">
        <f t="shared" si="10"/>
        <v>0.84823142145340946</v>
      </c>
      <c r="I37" s="280">
        <f t="shared" si="11"/>
        <v>0.14416254478454954</v>
      </c>
      <c r="J37" s="108">
        <f t="shared" si="12"/>
        <v>16.99566193121365</v>
      </c>
      <c r="K37" s="280">
        <f t="shared" si="13"/>
        <v>0.56567283367569243</v>
      </c>
      <c r="L37" s="286">
        <f t="shared" si="14"/>
        <v>1.1307900092311265</v>
      </c>
      <c r="N37" s="394"/>
      <c r="O37" s="166" t="s">
        <v>662</v>
      </c>
      <c r="P37" s="212">
        <f>'[1]GVF Ps and CCs'!$D$22</f>
        <v>-2.4E-2</v>
      </c>
      <c r="Q37" s="197">
        <f>(('[1]GVF Ps and CCs'!$C$4+'[1]GVF Ps and CCs'!$C$5+'[1]GVF Ps and CCs'!$C$6)/('[1]GVF Ps and CCs'!$C$13))*(('[1]GVF Ps and CCs'!$C$13+P37*(3*('[1]GVF Ps and CCs'!$C$13)-4))/('[1]GVF Ps and CCs'!$C$13))</f>
        <v>3159.7414399999998</v>
      </c>
      <c r="R37" s="290">
        <f>(('[1]GVF Ps and CCs'!$D$4+'[1]GVF Ps and CCs'!$D$5+'[1]GVF Ps and CCs'!$D$6)/('[1]GVF Ps and CCs'!$C$13))*(('[1]GVF Ps and CCs'!$C$13+P37*(3*('[1]GVF Ps and CCs'!$C$13)-4))/('[1]GVF Ps and CCs'!$C$13^1.5))</f>
        <v>7.1408305616014847</v>
      </c>
      <c r="S37" s="289">
        <v>295379188</v>
      </c>
      <c r="T37" s="197">
        <v>227871.4</v>
      </c>
      <c r="U37" s="280">
        <f t="shared" si="15"/>
        <v>0.77145381007682901</v>
      </c>
      <c r="V37" s="280">
        <f t="shared" si="16"/>
        <v>0.13000586191080291</v>
      </c>
      <c r="W37" s="108">
        <f t="shared" si="17"/>
        <v>16.852060384257566</v>
      </c>
      <c r="X37" s="280">
        <f t="shared" si="18"/>
        <v>0.55759416723355826</v>
      </c>
      <c r="Y37" s="286">
        <f t="shared" si="19"/>
        <v>0.98531345292009975</v>
      </c>
    </row>
    <row r="38" spans="1:25" ht="17">
      <c r="A38" s="394"/>
      <c r="B38" s="166" t="s">
        <v>661</v>
      </c>
      <c r="C38" s="212">
        <f>'[1]GVF Ps and CCs'!$C$23</f>
        <v>1E-3</v>
      </c>
      <c r="D38" s="197">
        <f>(('[1]GVF Ps and CCs'!$C$4+'[1]GVF Ps and CCs'!$C$5)/('[1]GVF Ps and CCs'!$C$12))*(('[1]GVF Ps and CCs'!$C$12+C38*(3*('[1]GVF Ps and CCs'!$C$12)-4))/('[1]GVF Ps and CCs'!$C$12))</f>
        <v>2643.1404999999995</v>
      </c>
      <c r="E38" s="290">
        <f>(('[1]GVF Ps and CCs'!$D$4+'[1]GVF Ps and CCs'!$D$5)/('[1]GVF Ps and CCs'!$C$12))*(('[1]GVF Ps and CCs'!$C$12+C38*(3*('[1]GVF Ps and CCs'!$C$12)-4))/('[1]GVF Ps and CCs'!$C$12^1.5))</f>
        <v>6.8176633689052144</v>
      </c>
      <c r="F38" s="289">
        <v>236264768</v>
      </c>
      <c r="G38" s="197">
        <v>326324.7</v>
      </c>
      <c r="H38" s="280">
        <f t="shared" si="10"/>
        <v>1.3811822336540673</v>
      </c>
      <c r="I38" s="280">
        <f t="shared" si="11"/>
        <v>0.19326520053885363</v>
      </c>
      <c r="J38" s="108">
        <f t="shared" si="12"/>
        <v>13.992737223932398</v>
      </c>
      <c r="K38" s="280">
        <f t="shared" si="13"/>
        <v>1.0023824405979143</v>
      </c>
      <c r="L38" s="286">
        <f t="shared" si="14"/>
        <v>1.7599820267102204</v>
      </c>
      <c r="N38" s="394"/>
      <c r="O38" s="166" t="s">
        <v>661</v>
      </c>
      <c r="P38" s="212">
        <f>'[1]GVF Ps and CCs'!$D$23</f>
        <v>-7.0000000000000001E-3</v>
      </c>
      <c r="Q38" s="197">
        <f>(('[1]GVF Ps and CCs'!$C$4+'[1]GVF Ps and CCs'!$C$5+'[1]GVF Ps and CCs'!$C$6)/('[1]GVF Ps and CCs'!$C$13))*(('[1]GVF Ps and CCs'!$C$13+P38*(3*('[1]GVF Ps and CCs'!$C$13)-4))/('[1]GVF Ps and CCs'!$C$13))</f>
        <v>3237.5579199999997</v>
      </c>
      <c r="R38" s="290">
        <f>(('[1]GVF Ps and CCs'!$D$4+'[1]GVF Ps and CCs'!$D$5+'[1]GVF Ps and CCs'!$D$6)/('[1]GVF Ps and CCs'!$C$13))*(('[1]GVF Ps and CCs'!$C$13+P38*(3*('[1]GVF Ps and CCs'!$C$13)-4))/('[1]GVF Ps and CCs'!$C$13^1.5))</f>
        <v>7.3166912480316535</v>
      </c>
      <c r="S38" s="289">
        <v>295379188</v>
      </c>
      <c r="T38" s="197">
        <v>404836.6</v>
      </c>
      <c r="U38" s="280">
        <f t="shared" si="15"/>
        <v>1.3705657556347537</v>
      </c>
      <c r="V38" s="280">
        <f t="shared" si="16"/>
        <v>0.1892170460290265</v>
      </c>
      <c r="W38" s="108">
        <f t="shared" si="17"/>
        <v>13.80576198194839</v>
      </c>
      <c r="X38" s="280">
        <f t="shared" si="18"/>
        <v>1.059303714917005</v>
      </c>
      <c r="Y38" s="286">
        <f t="shared" si="19"/>
        <v>1.6818277963525023</v>
      </c>
    </row>
    <row r="39" spans="1:25" ht="17">
      <c r="A39" s="394"/>
      <c r="B39" s="166" t="s">
        <v>660</v>
      </c>
      <c r="C39" s="212">
        <f>'[1]GVF Ps and CCs'!$C$24</f>
        <v>-0.23599999999999999</v>
      </c>
      <c r="D39" s="197">
        <f>(('[1]GVF Ps and CCs'!$C$4+'[1]GVF Ps and CCs'!$C$5)/('[1]GVF Ps and CCs'!$C$12))*(('[1]GVF Ps and CCs'!$C$12+C39*(3*('[1]GVF Ps and CCs'!$C$12)-4))/('[1]GVF Ps and CCs'!$C$12))</f>
        <v>2017.3420000000001</v>
      </c>
      <c r="E39" s="290">
        <f>(('[1]GVF Ps and CCs'!$D$4+'[1]GVF Ps and CCs'!$D$5)/('[1]GVF Ps and CCs'!$C$12))*(('[1]GVF Ps and CCs'!$C$12+C39*(3*('[1]GVF Ps and CCs'!$C$12)-4))/('[1]GVF Ps and CCs'!$C$12^1.5))</f>
        <v>5.2034913225210637</v>
      </c>
      <c r="F39" s="289">
        <v>236264768</v>
      </c>
      <c r="G39" s="197">
        <v>1144249</v>
      </c>
      <c r="H39" s="280">
        <f t="shared" si="10"/>
        <v>4.8430792694406302</v>
      </c>
      <c r="I39" s="280">
        <f t="shared" si="11"/>
        <v>0.38380965402181</v>
      </c>
      <c r="J39" s="108">
        <f t="shared" si="12"/>
        <v>7.9249096012863642</v>
      </c>
      <c r="K39" s="280">
        <f t="shared" si="13"/>
        <v>4.0908123475578826</v>
      </c>
      <c r="L39" s="286">
        <f t="shared" si="14"/>
        <v>5.5953461913233777</v>
      </c>
      <c r="N39" s="394"/>
      <c r="O39" s="166" t="s">
        <v>660</v>
      </c>
      <c r="P39" s="212">
        <f>'[1]GVF Ps and CCs'!$D$24</f>
        <v>9.6000000000000002E-2</v>
      </c>
      <c r="Q39" s="197">
        <f>(('[1]GVF Ps and CCs'!$C$4+'[1]GVF Ps and CCs'!$C$5+'[1]GVF Ps and CCs'!$C$6)/('[1]GVF Ps and CCs'!$C$13))*(('[1]GVF Ps and CCs'!$C$13+P39*(3*('[1]GVF Ps and CCs'!$C$13)-4))/('[1]GVF Ps and CCs'!$C$13))</f>
        <v>3709.0342399999995</v>
      </c>
      <c r="R39" s="290">
        <f>(('[1]GVF Ps and CCs'!$D$4+'[1]GVF Ps and CCs'!$D$5+'[1]GVF Ps and CCs'!$D$6)/('[1]GVF Ps and CCs'!$C$13))*(('[1]GVF Ps and CCs'!$C$13+P39*(3*('[1]GVF Ps and CCs'!$C$13)-4))/('[1]GVF Ps and CCs'!$C$13^1.5))</f>
        <v>8.3822001128732655</v>
      </c>
      <c r="S39" s="289">
        <v>295379188</v>
      </c>
      <c r="T39" s="197">
        <v>1415971</v>
      </c>
      <c r="U39" s="280">
        <f t="shared" si="15"/>
        <v>4.7937399028939032</v>
      </c>
      <c r="V39" s="280">
        <f t="shared" si="16"/>
        <v>0.45888237760261796</v>
      </c>
      <c r="W39" s="108">
        <f t="shared" si="17"/>
        <v>9.5725339066810466</v>
      </c>
      <c r="X39" s="280">
        <f t="shared" si="18"/>
        <v>4.0388783917375966</v>
      </c>
      <c r="Y39" s="286">
        <f t="shared" si="19"/>
        <v>5.5486014140502098</v>
      </c>
    </row>
    <row r="40" spans="1:25" ht="17">
      <c r="A40" s="394"/>
      <c r="B40" s="166" t="s">
        <v>659</v>
      </c>
      <c r="C40" s="212">
        <f>'[1]GVF Ps and CCs'!$C$25</f>
        <v>0.17</v>
      </c>
      <c r="D40" s="197">
        <f>(('[1]GVF Ps and CCs'!$C$4+'[1]GVF Ps and CCs'!$C$5)/('[1]GVF Ps and CCs'!$C$12))*(('[1]GVF Ps and CCs'!$C$12+C40*(3*('[1]GVF Ps and CCs'!$C$12)-4))/('[1]GVF Ps and CCs'!$C$12))</f>
        <v>3089.3849999999998</v>
      </c>
      <c r="E40" s="290">
        <f>(('[1]GVF Ps and CCs'!$D$4+'[1]GVF Ps and CCs'!$D$5)/('[1]GVF Ps and CCs'!$C$12))*(('[1]GVF Ps and CCs'!$C$12+C40*(3*('[1]GVF Ps and CCs'!$C$12)-4))/('[1]GVF Ps and CCs'!$C$12^1.5))</f>
        <v>7.9686974441749259</v>
      </c>
      <c r="F40" s="289">
        <v>236264768</v>
      </c>
      <c r="G40" s="197">
        <v>756658.7</v>
      </c>
      <c r="H40" s="280">
        <f t="shared" si="10"/>
        <v>3.2025879542056814</v>
      </c>
      <c r="I40" s="280">
        <f t="shared" si="11"/>
        <v>0.36108820761191246</v>
      </c>
      <c r="J40" s="108">
        <f t="shared" si="12"/>
        <v>11.274888083486562</v>
      </c>
      <c r="K40" s="280">
        <f t="shared" si="13"/>
        <v>2.4948550672863332</v>
      </c>
      <c r="L40" s="286">
        <f t="shared" si="14"/>
        <v>3.9103208411250296</v>
      </c>
      <c r="N40" s="394"/>
      <c r="O40" s="166" t="s">
        <v>659</v>
      </c>
      <c r="P40" s="212">
        <f>'[1]GVF Ps and CCs'!$D$25</f>
        <v>7.0000000000000001E-3</v>
      </c>
      <c r="Q40" s="197">
        <f>(('[1]GVF Ps and CCs'!$C$4+'[1]GVF Ps and CCs'!$C$5+'[1]GVF Ps and CCs'!$C$6)/('[1]GVF Ps and CCs'!$C$13))*(('[1]GVF Ps and CCs'!$C$13+P40*(3*('[1]GVF Ps and CCs'!$C$13)-4))/('[1]GVF Ps and CCs'!$C$13))</f>
        <v>3301.6420800000001</v>
      </c>
      <c r="R40" s="290">
        <f>(('[1]GVF Ps and CCs'!$D$4+'[1]GVF Ps and CCs'!$D$5+'[1]GVF Ps and CCs'!$D$6)/('[1]GVF Ps and CCs'!$C$13))*(('[1]GVF Ps and CCs'!$C$13+P40*(3*('[1]GVF Ps and CCs'!$C$13)-4))/('[1]GVF Ps and CCs'!$C$13^1.5))</f>
        <v>7.4615176956800289</v>
      </c>
      <c r="S40" s="289">
        <v>295379188</v>
      </c>
      <c r="T40" s="197">
        <v>926597.7</v>
      </c>
      <c r="U40" s="280">
        <f t="shared" si="15"/>
        <v>3.1369769355585064</v>
      </c>
      <c r="V40" s="280">
        <f t="shared" si="16"/>
        <v>0.32704829077797942</v>
      </c>
      <c r="W40" s="108">
        <f t="shared" si="17"/>
        <v>10.425587994313762</v>
      </c>
      <c r="X40" s="280">
        <f t="shared" si="18"/>
        <v>2.5989824972287305</v>
      </c>
      <c r="Y40" s="286">
        <f t="shared" si="19"/>
        <v>3.6749713738882823</v>
      </c>
    </row>
    <row r="41" spans="1:25" ht="17">
      <c r="A41" s="394" t="s">
        <v>2</v>
      </c>
      <c r="B41" s="166" t="s">
        <v>664</v>
      </c>
      <c r="C41" s="212">
        <f>'[1]GVF Ps and CCs'!$C$20</f>
        <v>-0.184</v>
      </c>
      <c r="D41" s="197">
        <f>(('[1]GVF Ps and CCs'!$C$4+'[1]GVF Ps and CCs'!$C$5)/('[1]GVF Ps and CCs'!$C$12))*(('[1]GVF Ps and CCs'!$C$12+C41*(3*('[1]GVF Ps and CCs'!$C$12)-4))/('[1]GVF Ps and CCs'!$C$12))</f>
        <v>2154.6480000000001</v>
      </c>
      <c r="E41" s="290">
        <f>(('[1]GVF Ps and CCs'!$D$4+'[1]GVF Ps and CCs'!$D$5)/('[1]GVF Ps and CCs'!$C$12))*(('[1]GVF Ps and CCs'!$C$12+C41*(3*('[1]GVF Ps and CCs'!$C$12)-4))/('[1]GVF Ps and CCs'!$C$12^1.5))</f>
        <v>5.5576556533732822</v>
      </c>
      <c r="F41" s="289">
        <v>255880.35</v>
      </c>
      <c r="G41" s="197">
        <v>8981.8389999999999</v>
      </c>
      <c r="H41" s="280">
        <f t="shared" si="10"/>
        <v>35.101714531811446</v>
      </c>
      <c r="I41" s="280">
        <f t="shared" si="11"/>
        <v>18.54500536679107</v>
      </c>
      <c r="J41" s="108">
        <f t="shared" si="12"/>
        <v>52.832192427479249</v>
      </c>
      <c r="K41" s="280">
        <f t="shared" si="13"/>
        <v>-1.2464959870990526</v>
      </c>
      <c r="L41" s="286">
        <f t="shared" si="14"/>
        <v>71.449925050721944</v>
      </c>
      <c r="N41" s="394" t="s">
        <v>2</v>
      </c>
      <c r="O41" s="166" t="s">
        <v>664</v>
      </c>
      <c r="P41" s="212">
        <f>'[1]GVF Ps and CCs'!$D$20</f>
        <v>9.5000000000000001E-2</v>
      </c>
      <c r="Q41" s="197">
        <f>(('[1]GVF Ps and CCs'!$C$4+'[1]GVF Ps and CCs'!$C$5+'[1]GVF Ps and CCs'!$C$6)/('[1]GVF Ps and CCs'!$C$13))*(('[1]GVF Ps and CCs'!$C$13+P41*(3*('[1]GVF Ps and CCs'!$C$13)-4))/('[1]GVF Ps and CCs'!$C$13))</f>
        <v>3704.4567999999999</v>
      </c>
      <c r="R41" s="290">
        <f>(('[1]GVF Ps and CCs'!$D$4+'[1]GVF Ps and CCs'!$D$5+'[1]GVF Ps and CCs'!$D$6)/('[1]GVF Ps and CCs'!$C$13))*(('[1]GVF Ps and CCs'!$C$13+P41*(3*('[1]GVF Ps and CCs'!$C$13)-4))/('[1]GVF Ps and CCs'!$C$13^1.5))</f>
        <v>8.3718553666126692</v>
      </c>
      <c r="S41" s="289">
        <v>330373.34000000003</v>
      </c>
      <c r="T41" s="197">
        <v>8981.8389999999999</v>
      </c>
      <c r="U41" s="280">
        <f t="shared" si="15"/>
        <v>27.186936451954626</v>
      </c>
      <c r="V41" s="280">
        <f t="shared" si="16"/>
        <v>18.737235967781317</v>
      </c>
      <c r="W41" s="108">
        <f t="shared" si="17"/>
        <v>68.919997664665843</v>
      </c>
      <c r="X41" s="280">
        <f t="shared" si="18"/>
        <v>-3.6358167150456389</v>
      </c>
      <c r="Y41" s="286">
        <f t="shared" si="19"/>
        <v>58.009689618954894</v>
      </c>
    </row>
    <row r="42" spans="1:25" ht="17">
      <c r="A42" s="394"/>
      <c r="B42" s="166" t="s">
        <v>663</v>
      </c>
      <c r="C42" s="212">
        <f>'[1]GVF Ps and CCs'!$C$21</f>
        <v>5.1999999999999998E-2</v>
      </c>
      <c r="D42" s="197">
        <f>(('[1]GVF Ps and CCs'!$C$4+'[1]GVF Ps and CCs'!$C$5)/('[1]GVF Ps and CCs'!$C$12))*(('[1]GVF Ps and CCs'!$C$12+C42*(3*('[1]GVF Ps and CCs'!$C$12)-4))/('[1]GVF Ps and CCs'!$C$12))</f>
        <v>2777.806</v>
      </c>
      <c r="E42" s="290">
        <f>(('[1]GVF Ps and CCs'!$D$4+'[1]GVF Ps and CCs'!$D$5)/('[1]GVF Ps and CCs'!$C$12))*(('[1]GVF Ps and CCs'!$C$12+C42*(3*('[1]GVF Ps and CCs'!$C$12)-4))/('[1]GVF Ps and CCs'!$C$12^1.5))</f>
        <v>7.1650168472410458</v>
      </c>
      <c r="F42" s="289">
        <v>255880.35</v>
      </c>
      <c r="G42" s="197">
        <v>3220.239</v>
      </c>
      <c r="H42" s="280">
        <f t="shared" si="10"/>
        <v>12.584940578672805</v>
      </c>
      <c r="I42" s="280">
        <f t="shared" si="11"/>
        <v>12.355377132121053</v>
      </c>
      <c r="J42" s="108">
        <f t="shared" si="12"/>
        <v>98.175887719797544</v>
      </c>
      <c r="K42" s="280">
        <f t="shared" si="13"/>
        <v>-11.631598600284457</v>
      </c>
      <c r="L42" s="286">
        <f t="shared" si="14"/>
        <v>36.801479757630069</v>
      </c>
      <c r="N42" s="394"/>
      <c r="O42" s="166" t="s">
        <v>663</v>
      </c>
      <c r="P42" s="212">
        <f>'[1]GVF Ps and CCs'!$D$21</f>
        <v>0.13600000000000001</v>
      </c>
      <c r="Q42" s="197">
        <f>(('[1]GVF Ps and CCs'!$C$4+'[1]GVF Ps and CCs'!$C$5+'[1]GVF Ps and CCs'!$C$6)/('[1]GVF Ps and CCs'!$C$13))*(('[1]GVF Ps and CCs'!$C$13+P42*(3*('[1]GVF Ps and CCs'!$C$13)-4))/('[1]GVF Ps and CCs'!$C$13))</f>
        <v>3892.1318399999996</v>
      </c>
      <c r="R42" s="290">
        <f>(('[1]GVF Ps and CCs'!$D$4+'[1]GVF Ps and CCs'!$D$5+'[1]GVF Ps and CCs'!$D$6)/('[1]GVF Ps and CCs'!$C$13))*(('[1]GVF Ps and CCs'!$C$13+P42*(3*('[1]GVF Ps and CCs'!$C$13)-4))/('[1]GVF Ps and CCs'!$C$13^1.5))</f>
        <v>8.7959899632971936</v>
      </c>
      <c r="S42" s="289">
        <v>330373.34000000003</v>
      </c>
      <c r="T42" s="197">
        <v>3220.239</v>
      </c>
      <c r="U42" s="280">
        <f t="shared" si="15"/>
        <v>9.7472725856148088</v>
      </c>
      <c r="V42" s="280">
        <f t="shared" si="16"/>
        <v>11.268816226799743</v>
      </c>
      <c r="W42" s="108">
        <f t="shared" si="17"/>
        <v>115.60994245129098</v>
      </c>
      <c r="X42" s="280">
        <f t="shared" si="18"/>
        <v>-8.7899301074707665</v>
      </c>
      <c r="Y42" s="286">
        <f t="shared" si="19"/>
        <v>28.284475278700384</v>
      </c>
    </row>
    <row r="43" spans="1:25" ht="17">
      <c r="A43" s="394"/>
      <c r="B43" s="166" t="s">
        <v>662</v>
      </c>
      <c r="C43" s="212">
        <f>'[1]GVF Ps and CCs'!$C$22</f>
        <v>3.4000000000000002E-2</v>
      </c>
      <c r="D43" s="197">
        <f>(('[1]GVF Ps and CCs'!$C$4+'[1]GVF Ps and CCs'!$C$5)/('[1]GVF Ps and CCs'!$C$12))*(('[1]GVF Ps and CCs'!$C$12+C43*(3*('[1]GVF Ps and CCs'!$C$12)-4))/('[1]GVF Ps and CCs'!$C$12))</f>
        <v>2730.277</v>
      </c>
      <c r="E43" s="290">
        <f>(('[1]GVF Ps and CCs'!$D$4+'[1]GVF Ps and CCs'!$D$5)/('[1]GVF Ps and CCs'!$C$12))*(('[1]GVF Ps and CCs'!$C$12+C43*(3*('[1]GVF Ps and CCs'!$C$12)-4))/('[1]GVF Ps and CCs'!$C$12^1.5))</f>
        <v>7.0424215019460465</v>
      </c>
      <c r="F43" s="289">
        <v>255880.35</v>
      </c>
      <c r="G43" s="197">
        <v>1450.4269999999999</v>
      </c>
      <c r="H43" s="280">
        <f t="shared" si="10"/>
        <v>5.6683797720301694</v>
      </c>
      <c r="I43" s="280">
        <f t="shared" si="11"/>
        <v>8.1014591928164172</v>
      </c>
      <c r="J43" s="108">
        <f t="shared" si="12"/>
        <v>142.92371927498471</v>
      </c>
      <c r="K43" s="280">
        <f t="shared" si="13"/>
        <v>-10.210480245890007</v>
      </c>
      <c r="L43" s="286">
        <f t="shared" si="14"/>
        <v>21.547239789950346</v>
      </c>
      <c r="N43" s="394"/>
      <c r="O43" s="166" t="s">
        <v>662</v>
      </c>
      <c r="P43" s="212">
        <f>'[1]GVF Ps and CCs'!$D$22</f>
        <v>-2.4E-2</v>
      </c>
      <c r="Q43" s="197">
        <f>(('[1]GVF Ps and CCs'!$C$4+'[1]GVF Ps and CCs'!$C$5+'[1]GVF Ps and CCs'!$C$6)/('[1]GVF Ps and CCs'!$C$13))*(('[1]GVF Ps and CCs'!$C$13+P43*(3*('[1]GVF Ps and CCs'!$C$13)-4))/('[1]GVF Ps and CCs'!$C$13))</f>
        <v>3159.7414399999998</v>
      </c>
      <c r="R43" s="290">
        <f>(('[1]GVF Ps and CCs'!$D$4+'[1]GVF Ps and CCs'!$D$5+'[1]GVF Ps and CCs'!$D$6)/('[1]GVF Ps and CCs'!$C$13))*(('[1]GVF Ps and CCs'!$C$13+P43*(3*('[1]GVF Ps and CCs'!$C$13)-4))/('[1]GVF Ps and CCs'!$C$13^1.5))</f>
        <v>7.1408305616014847</v>
      </c>
      <c r="S43" s="289">
        <v>330373.34000000003</v>
      </c>
      <c r="T43" s="197">
        <v>1450.4269999999999</v>
      </c>
      <c r="U43" s="280">
        <f t="shared" si="15"/>
        <v>4.3902664785239631</v>
      </c>
      <c r="V43" s="280">
        <f t="shared" si="16"/>
        <v>6.721557585437373</v>
      </c>
      <c r="W43" s="108">
        <f t="shared" si="17"/>
        <v>153.10135770385415</v>
      </c>
      <c r="X43" s="280">
        <f t="shared" si="18"/>
        <v>-6.6666957495205148</v>
      </c>
      <c r="Y43" s="286">
        <f t="shared" si="19"/>
        <v>15.447228706568442</v>
      </c>
    </row>
    <row r="44" spans="1:25" ht="17">
      <c r="A44" s="394"/>
      <c r="B44" s="166" t="s">
        <v>661</v>
      </c>
      <c r="C44" s="212">
        <f>'[1]GVF Ps and CCs'!$C$23</f>
        <v>1E-3</v>
      </c>
      <c r="D44" s="197">
        <f>(('[1]GVF Ps and CCs'!$C$4+'[1]GVF Ps and CCs'!$C$5)/('[1]GVF Ps and CCs'!$C$12))*(('[1]GVF Ps and CCs'!$C$12+C44*(3*('[1]GVF Ps and CCs'!$C$12)-4))/('[1]GVF Ps and CCs'!$C$12))</f>
        <v>2643.1404999999995</v>
      </c>
      <c r="E44" s="290">
        <f>(('[1]GVF Ps and CCs'!$D$4+'[1]GVF Ps and CCs'!$D$5)/('[1]GVF Ps and CCs'!$C$12))*(('[1]GVF Ps and CCs'!$C$12+C44*(3*('[1]GVF Ps and CCs'!$C$12)-4))/('[1]GVF Ps and CCs'!$C$12^1.5))</f>
        <v>6.8176633689052144</v>
      </c>
      <c r="F44" s="289">
        <v>255880.35</v>
      </c>
      <c r="G44" s="197">
        <v>974.29759999999999</v>
      </c>
      <c r="H44" s="280">
        <f t="shared" si="10"/>
        <v>3.8076296206410531</v>
      </c>
      <c r="I44" s="280">
        <f t="shared" si="11"/>
        <v>6.4925154616348468</v>
      </c>
      <c r="J44" s="108">
        <f t="shared" si="12"/>
        <v>170.51331427928554</v>
      </c>
      <c r="K44" s="280">
        <f t="shared" si="13"/>
        <v>-8.9177006841632451</v>
      </c>
      <c r="L44" s="286">
        <f t="shared" si="14"/>
        <v>16.532959925445351</v>
      </c>
      <c r="N44" s="394"/>
      <c r="O44" s="166" t="s">
        <v>661</v>
      </c>
      <c r="P44" s="212">
        <f>'[1]GVF Ps and CCs'!$D$23</f>
        <v>-7.0000000000000001E-3</v>
      </c>
      <c r="Q44" s="197">
        <f>(('[1]GVF Ps and CCs'!$C$4+'[1]GVF Ps and CCs'!$C$5+'[1]GVF Ps and CCs'!$C$6)/('[1]GVF Ps and CCs'!$C$13))*(('[1]GVF Ps and CCs'!$C$13+P44*(3*('[1]GVF Ps and CCs'!$C$13)-4))/('[1]GVF Ps and CCs'!$C$13))</f>
        <v>3237.5579199999997</v>
      </c>
      <c r="R44" s="290">
        <f>(('[1]GVF Ps and CCs'!$D$4+'[1]GVF Ps and CCs'!$D$5+'[1]GVF Ps and CCs'!$D$6)/('[1]GVF Ps and CCs'!$C$13))*(('[1]GVF Ps and CCs'!$C$13+P44*(3*('[1]GVF Ps and CCs'!$C$13)-4))/('[1]GVF Ps and CCs'!$C$13^1.5))</f>
        <v>7.3166912480316535</v>
      </c>
      <c r="S44" s="289">
        <v>330373.34000000003</v>
      </c>
      <c r="T44" s="197">
        <v>974.29759999999999</v>
      </c>
      <c r="U44" s="280">
        <f t="shared" si="15"/>
        <v>2.9490805765380461</v>
      </c>
      <c r="V44" s="280">
        <f t="shared" si="16"/>
        <v>5.5446189354611715</v>
      </c>
      <c r="W44" s="108">
        <f t="shared" si="17"/>
        <v>188.01178169129759</v>
      </c>
      <c r="X44" s="280">
        <f t="shared" si="18"/>
        <v>-6.1718175722955806</v>
      </c>
      <c r="Y44" s="286">
        <f t="shared" si="19"/>
        <v>12.069978725371673</v>
      </c>
    </row>
    <row r="45" spans="1:25" ht="17">
      <c r="A45" s="394"/>
      <c r="B45" s="166" t="s">
        <v>660</v>
      </c>
      <c r="C45" s="212">
        <f>'[1]GVF Ps and CCs'!$C$24</f>
        <v>-0.23599999999999999</v>
      </c>
      <c r="D45" s="197">
        <f>(('[1]GVF Ps and CCs'!$C$4+'[1]GVF Ps and CCs'!$C$5)/('[1]GVF Ps and CCs'!$C$12))*(('[1]GVF Ps and CCs'!$C$12+C45*(3*('[1]GVF Ps and CCs'!$C$12)-4))/('[1]GVF Ps and CCs'!$C$12))</f>
        <v>2017.3420000000001</v>
      </c>
      <c r="E45" s="290">
        <f>(('[1]GVF Ps and CCs'!$D$4+'[1]GVF Ps and CCs'!$D$5)/('[1]GVF Ps and CCs'!$C$12))*(('[1]GVF Ps and CCs'!$C$12+C45*(3*('[1]GVF Ps and CCs'!$C$12)-4))/('[1]GVF Ps and CCs'!$C$12^1.5))</f>
        <v>5.2034913225210637</v>
      </c>
      <c r="F45" s="289">
        <v>255880.35</v>
      </c>
      <c r="G45" s="197">
        <v>4311.174</v>
      </c>
      <c r="H45" s="280">
        <f t="shared" si="10"/>
        <v>16.848398089185043</v>
      </c>
      <c r="I45" s="280">
        <f t="shared" si="11"/>
        <v>12.254384323702483</v>
      </c>
      <c r="J45" s="108">
        <f t="shared" si="12"/>
        <v>72.733231128771536</v>
      </c>
      <c r="K45" s="280">
        <f t="shared" si="13"/>
        <v>-7.1701951852718224</v>
      </c>
      <c r="L45" s="286">
        <f t="shared" si="14"/>
        <v>40.866991363641908</v>
      </c>
      <c r="N45" s="394"/>
      <c r="O45" s="166" t="s">
        <v>660</v>
      </c>
      <c r="P45" s="212">
        <f>'[1]GVF Ps and CCs'!$D$24</f>
        <v>9.6000000000000002E-2</v>
      </c>
      <c r="Q45" s="197">
        <f>(('[1]GVF Ps and CCs'!$C$4+'[1]GVF Ps and CCs'!$C$5+'[1]GVF Ps and CCs'!$C$6)/('[1]GVF Ps and CCs'!$C$13))*(('[1]GVF Ps and CCs'!$C$13+P45*(3*('[1]GVF Ps and CCs'!$C$13)-4))/('[1]GVF Ps and CCs'!$C$13))</f>
        <v>3709.0342399999995</v>
      </c>
      <c r="R45" s="290">
        <f>(('[1]GVF Ps and CCs'!$D$4+'[1]GVF Ps and CCs'!$D$5+'[1]GVF Ps and CCs'!$D$6)/('[1]GVF Ps and CCs'!$C$13))*(('[1]GVF Ps and CCs'!$C$13+P45*(3*('[1]GVF Ps and CCs'!$C$13)-4))/('[1]GVF Ps and CCs'!$C$13^1.5))</f>
        <v>8.3822001128732655</v>
      </c>
      <c r="S45" s="289">
        <v>330373.34000000003</v>
      </c>
      <c r="T45" s="197">
        <v>4311.174</v>
      </c>
      <c r="U45" s="280">
        <f t="shared" si="15"/>
        <v>13.049400414694478</v>
      </c>
      <c r="V45" s="280">
        <f t="shared" si="16"/>
        <v>12.800270854781431</v>
      </c>
      <c r="W45" s="108">
        <f t="shared" si="17"/>
        <v>98.090873511456422</v>
      </c>
      <c r="X45" s="280">
        <f t="shared" si="18"/>
        <v>-8.0070451414209742</v>
      </c>
      <c r="Y45" s="286">
        <f t="shared" si="19"/>
        <v>34.105845970809931</v>
      </c>
    </row>
    <row r="46" spans="1:25" ht="17">
      <c r="A46" s="394"/>
      <c r="B46" s="166" t="s">
        <v>659</v>
      </c>
      <c r="C46" s="212">
        <f>'[1]GVF Ps and CCs'!$C$25</f>
        <v>0.17</v>
      </c>
      <c r="D46" s="197">
        <f>(('[1]GVF Ps and CCs'!$C$4+'[1]GVF Ps and CCs'!$C$5)/('[1]GVF Ps and CCs'!$C$12))*(('[1]GVF Ps and CCs'!$C$12+C46*(3*('[1]GVF Ps and CCs'!$C$12)-4))/('[1]GVF Ps and CCs'!$C$12))</f>
        <v>3089.3849999999998</v>
      </c>
      <c r="E46" s="290">
        <f>(('[1]GVF Ps and CCs'!$D$4+'[1]GVF Ps and CCs'!$D$5)/('[1]GVF Ps and CCs'!$C$12))*(('[1]GVF Ps and CCs'!$C$12+C46*(3*('[1]GVF Ps and CCs'!$C$12)-4))/('[1]GVF Ps and CCs'!$C$12^1.5))</f>
        <v>7.9686974441749259</v>
      </c>
      <c r="F46" s="289">
        <v>255880.35</v>
      </c>
      <c r="G46" s="197">
        <v>5644.9629999999997</v>
      </c>
      <c r="H46" s="280">
        <f t="shared" si="10"/>
        <v>22.060947626498088</v>
      </c>
      <c r="I46" s="280">
        <f t="shared" si="11"/>
        <v>17.447911493949075</v>
      </c>
      <c r="J46" s="108">
        <f t="shared" si="12"/>
        <v>79.089583046703979</v>
      </c>
      <c r="K46" s="280">
        <f t="shared" si="13"/>
        <v>-12.1369589016421</v>
      </c>
      <c r="L46" s="286">
        <f t="shared" si="14"/>
        <v>56.258854154638271</v>
      </c>
      <c r="N46" s="394"/>
      <c r="O46" s="166" t="s">
        <v>659</v>
      </c>
      <c r="P46" s="212">
        <f>'[1]GVF Ps and CCs'!$D$25</f>
        <v>7.0000000000000001E-3</v>
      </c>
      <c r="Q46" s="197">
        <f>(('[1]GVF Ps and CCs'!$C$4+'[1]GVF Ps and CCs'!$C$5+'[1]GVF Ps and CCs'!$C$6)/('[1]GVF Ps and CCs'!$C$13))*(('[1]GVF Ps and CCs'!$C$13+P46*(3*('[1]GVF Ps and CCs'!$C$13)-4))/('[1]GVF Ps and CCs'!$C$13))</f>
        <v>3301.6420800000001</v>
      </c>
      <c r="R46" s="290">
        <f>(('[1]GVF Ps and CCs'!$D$4+'[1]GVF Ps and CCs'!$D$5+'[1]GVF Ps and CCs'!$D$6)/('[1]GVF Ps and CCs'!$C$13))*(('[1]GVF Ps and CCs'!$C$13+P46*(3*('[1]GVF Ps and CCs'!$C$13)-4))/('[1]GVF Ps and CCs'!$C$13^1.5))</f>
        <v>7.4615176956800289</v>
      </c>
      <c r="S46" s="289">
        <v>330373.34000000003</v>
      </c>
      <c r="T46" s="197">
        <v>5644.9629999999997</v>
      </c>
      <c r="U46" s="280">
        <f t="shared" si="15"/>
        <v>17.086617824549641</v>
      </c>
      <c r="V46" s="280">
        <f t="shared" si="16"/>
        <v>13.894042142563087</v>
      </c>
      <c r="W46" s="108">
        <f t="shared" si="17"/>
        <v>81.315344471510699</v>
      </c>
      <c r="X46" s="280">
        <f t="shared" si="18"/>
        <v>-5.7690814999666387</v>
      </c>
      <c r="Y46" s="286">
        <f t="shared" si="19"/>
        <v>39.942317149065921</v>
      </c>
    </row>
    <row r="47" spans="1:25" ht="17" customHeight="1">
      <c r="A47" s="393" t="s">
        <v>667</v>
      </c>
      <c r="B47" s="166" t="s">
        <v>664</v>
      </c>
      <c r="C47" s="212">
        <f>'[1]GVF Ps and CCs'!$C$20</f>
        <v>-0.184</v>
      </c>
      <c r="D47" s="197">
        <f>(('[1]GVF Ps and CCs'!$C$4+'[1]GVF Ps and CCs'!$C$5)/('[1]GVF Ps and CCs'!$C$12))*(('[1]GVF Ps and CCs'!$C$12+C47*(3*('[1]GVF Ps and CCs'!$C$12)-4))/('[1]GVF Ps and CCs'!$C$12))</f>
        <v>2154.6480000000001</v>
      </c>
      <c r="E47" s="290">
        <f>(('[1]GVF Ps and CCs'!$D$4+'[1]GVF Ps and CCs'!$D$5)/('[1]GVF Ps and CCs'!$C$12))*(('[1]GVF Ps and CCs'!$C$12+C47*(3*('[1]GVF Ps and CCs'!$C$12)-4))/('[1]GVF Ps and CCs'!$C$12^1.5))</f>
        <v>5.5576556533732822</v>
      </c>
      <c r="F47" s="289">
        <v>2671445</v>
      </c>
      <c r="G47" s="197">
        <v>47135.4</v>
      </c>
      <c r="H47" s="280">
        <f t="shared" si="10"/>
        <v>17.644158872819769</v>
      </c>
      <c r="I47" s="280">
        <f t="shared" si="11"/>
        <v>4.570611482035579</v>
      </c>
      <c r="J47" s="108">
        <f t="shared" si="12"/>
        <v>25.904388613709727</v>
      </c>
      <c r="K47" s="280">
        <f t="shared" si="13"/>
        <v>8.685760368030035</v>
      </c>
      <c r="L47" s="286">
        <f t="shared" si="14"/>
        <v>26.602557377609504</v>
      </c>
      <c r="N47" s="393" t="s">
        <v>667</v>
      </c>
      <c r="O47" s="166" t="s">
        <v>664</v>
      </c>
      <c r="P47" s="212">
        <f>'[1]GVF Ps and CCs'!$D$20</f>
        <v>9.5000000000000001E-2</v>
      </c>
      <c r="Q47" s="197">
        <f>(('[1]GVF Ps and CCs'!$C$4+'[1]GVF Ps and CCs'!$C$5+'[1]GVF Ps and CCs'!$C$6)/('[1]GVF Ps and CCs'!$C$13))*(('[1]GVF Ps and CCs'!$C$13+P47*(3*('[1]GVF Ps and CCs'!$C$13)-4))/('[1]GVF Ps and CCs'!$C$13))</f>
        <v>3704.4567999999999</v>
      </c>
      <c r="R47" s="290">
        <f>(('[1]GVF Ps and CCs'!$D$4+'[1]GVF Ps and CCs'!$D$5+'[1]GVF Ps and CCs'!$D$6)/('[1]GVF Ps and CCs'!$C$13))*(('[1]GVF Ps and CCs'!$C$13+P47*(3*('[1]GVF Ps and CCs'!$C$13)-4))/('[1]GVF Ps and CCs'!$C$13^1.5))</f>
        <v>8.3718553666126692</v>
      </c>
      <c r="S47" s="289">
        <v>3392487</v>
      </c>
      <c r="T47" s="197">
        <v>54047.68</v>
      </c>
      <c r="U47" s="280">
        <f t="shared" si="15"/>
        <v>15.931580577906415</v>
      </c>
      <c r="V47" s="280">
        <f t="shared" si="16"/>
        <v>5.010579810439209</v>
      </c>
      <c r="W47" s="108">
        <f t="shared" si="17"/>
        <v>31.450613364676304</v>
      </c>
      <c r="X47" s="280">
        <f t="shared" si="18"/>
        <v>7.6891767897339154</v>
      </c>
      <c r="Y47" s="286">
        <f t="shared" si="19"/>
        <v>24.173984366078912</v>
      </c>
    </row>
    <row r="48" spans="1:25" ht="17">
      <c r="A48" s="394"/>
      <c r="B48" s="166" t="s">
        <v>663</v>
      </c>
      <c r="C48" s="212">
        <f>'[1]GVF Ps and CCs'!$C$21</f>
        <v>5.1999999999999998E-2</v>
      </c>
      <c r="D48" s="197">
        <f>(('[1]GVF Ps and CCs'!$C$4+'[1]GVF Ps and CCs'!$C$5)/('[1]GVF Ps and CCs'!$C$12))*(('[1]GVF Ps and CCs'!$C$12+C48*(3*('[1]GVF Ps and CCs'!$C$12)-4))/('[1]GVF Ps and CCs'!$C$12))</f>
        <v>2777.806</v>
      </c>
      <c r="E48" s="290">
        <f>(('[1]GVF Ps and CCs'!$D$4+'[1]GVF Ps and CCs'!$D$5)/('[1]GVF Ps and CCs'!$C$12))*(('[1]GVF Ps and CCs'!$C$12+C48*(3*('[1]GVF Ps and CCs'!$C$12)-4))/('[1]GVF Ps and CCs'!$C$12^1.5))</f>
        <v>7.1650168472410458</v>
      </c>
      <c r="F48" s="289">
        <v>2671445</v>
      </c>
      <c r="G48" s="197">
        <v>5388.0590000000002</v>
      </c>
      <c r="H48" s="280">
        <f t="shared" si="10"/>
        <v>2.0169080778380244</v>
      </c>
      <c r="I48" s="280">
        <f t="shared" si="11"/>
        <v>1.5723302538292083</v>
      </c>
      <c r="J48" s="108">
        <f t="shared" si="12"/>
        <v>77.957457313306492</v>
      </c>
      <c r="K48" s="280">
        <f t="shared" si="13"/>
        <v>-1.0648592196672237</v>
      </c>
      <c r="L48" s="286">
        <f t="shared" si="14"/>
        <v>5.098675375343273</v>
      </c>
      <c r="N48" s="394"/>
      <c r="O48" s="166" t="s">
        <v>663</v>
      </c>
      <c r="P48" s="212">
        <f>'[1]GVF Ps and CCs'!$D$21</f>
        <v>0.13600000000000001</v>
      </c>
      <c r="Q48" s="197">
        <f>(('[1]GVF Ps and CCs'!$C$4+'[1]GVF Ps and CCs'!$C$5+'[1]GVF Ps and CCs'!$C$6)/('[1]GVF Ps and CCs'!$C$13))*(('[1]GVF Ps and CCs'!$C$13+P48*(3*('[1]GVF Ps and CCs'!$C$13)-4))/('[1]GVF Ps and CCs'!$C$13))</f>
        <v>3892.1318399999996</v>
      </c>
      <c r="R48" s="290">
        <f>(('[1]GVF Ps and CCs'!$D$4+'[1]GVF Ps and CCs'!$D$5+'[1]GVF Ps and CCs'!$D$6)/('[1]GVF Ps and CCs'!$C$13))*(('[1]GVF Ps and CCs'!$C$13+P48*(3*('[1]GVF Ps and CCs'!$C$13)-4))/('[1]GVF Ps and CCs'!$C$13^1.5))</f>
        <v>8.7959899632971936</v>
      </c>
      <c r="S48" s="289">
        <v>3392487</v>
      </c>
      <c r="T48" s="197">
        <v>6897.1679999999997</v>
      </c>
      <c r="U48" s="280">
        <f t="shared" si="15"/>
        <v>2.0330713131693652</v>
      </c>
      <c r="V48" s="280">
        <f t="shared" si="16"/>
        <v>1.6570452280084496</v>
      </c>
      <c r="W48" s="108">
        <f t="shared" si="17"/>
        <v>81.504530474401975</v>
      </c>
      <c r="X48" s="280">
        <f t="shared" si="18"/>
        <v>-0.69276808690453429</v>
      </c>
      <c r="Y48" s="286">
        <f t="shared" si="19"/>
        <v>4.7589107132432646</v>
      </c>
    </row>
    <row r="49" spans="1:25" ht="17">
      <c r="A49" s="394"/>
      <c r="B49" s="166" t="s">
        <v>662</v>
      </c>
      <c r="C49" s="212">
        <f>'[1]GVF Ps and CCs'!$C$22</f>
        <v>3.4000000000000002E-2</v>
      </c>
      <c r="D49" s="197">
        <f>(('[1]GVF Ps and CCs'!$C$4+'[1]GVF Ps and CCs'!$C$5)/('[1]GVF Ps and CCs'!$C$12))*(('[1]GVF Ps and CCs'!$C$12+C49*(3*('[1]GVF Ps and CCs'!$C$12)-4))/('[1]GVF Ps and CCs'!$C$12))</f>
        <v>2730.277</v>
      </c>
      <c r="E49" s="290">
        <f>(('[1]GVF Ps and CCs'!$D$4+'[1]GVF Ps and CCs'!$D$5)/('[1]GVF Ps and CCs'!$C$12))*(('[1]GVF Ps and CCs'!$C$12+C49*(3*('[1]GVF Ps and CCs'!$C$12)-4))/('[1]GVF Ps and CCs'!$C$12^1.5))</f>
        <v>7.0424215019460465</v>
      </c>
      <c r="F49" s="289">
        <v>2671445</v>
      </c>
      <c r="G49" s="197">
        <v>402.76060000000001</v>
      </c>
      <c r="H49" s="280">
        <f t="shared" si="10"/>
        <v>0.15076507283511359</v>
      </c>
      <c r="I49" s="280">
        <f t="shared" si="11"/>
        <v>0.40241819905131682</v>
      </c>
      <c r="J49" s="108">
        <f t="shared" si="12"/>
        <v>266.91739106671434</v>
      </c>
      <c r="K49" s="280">
        <f t="shared" si="13"/>
        <v>-0.63797459730546735</v>
      </c>
      <c r="L49" s="286">
        <f t="shared" si="14"/>
        <v>0.93950474297569464</v>
      </c>
      <c r="N49" s="394"/>
      <c r="O49" s="166" t="s">
        <v>662</v>
      </c>
      <c r="P49" s="212">
        <f>'[1]GVF Ps and CCs'!$D$22</f>
        <v>-2.4E-2</v>
      </c>
      <c r="Q49" s="197">
        <f>(('[1]GVF Ps and CCs'!$C$4+'[1]GVF Ps and CCs'!$C$5+'[1]GVF Ps and CCs'!$C$6)/('[1]GVF Ps and CCs'!$C$13))*(('[1]GVF Ps and CCs'!$C$13+P49*(3*('[1]GVF Ps and CCs'!$C$13)-4))/('[1]GVF Ps and CCs'!$C$13))</f>
        <v>3159.7414399999998</v>
      </c>
      <c r="R49" s="290">
        <f>(('[1]GVF Ps and CCs'!$D$4+'[1]GVF Ps and CCs'!$D$5+'[1]GVF Ps and CCs'!$D$6)/('[1]GVF Ps and CCs'!$C$13))*(('[1]GVF Ps and CCs'!$C$13+P49*(3*('[1]GVF Ps and CCs'!$C$13)-4))/('[1]GVF Ps and CCs'!$C$13^1.5))</f>
        <v>7.1408305616014847</v>
      </c>
      <c r="S49" s="289">
        <v>3392487</v>
      </c>
      <c r="T49" s="197">
        <v>402.76060000000001</v>
      </c>
      <c r="U49" s="280">
        <f t="shared" si="15"/>
        <v>0.11872133924168317</v>
      </c>
      <c r="V49" s="280">
        <f t="shared" si="16"/>
        <v>0.33988775635855423</v>
      </c>
      <c r="W49" s="108">
        <f t="shared" si="17"/>
        <v>286.29036576704937</v>
      </c>
      <c r="X49" s="280">
        <f t="shared" si="18"/>
        <v>-0.44039401996813854</v>
      </c>
      <c r="Y49" s="286">
        <f t="shared" si="19"/>
        <v>0.67783669845150485</v>
      </c>
    </row>
    <row r="50" spans="1:25" ht="17">
      <c r="A50" s="394"/>
      <c r="B50" s="166" t="s">
        <v>661</v>
      </c>
      <c r="C50" s="212">
        <f>'[1]GVF Ps and CCs'!$C$23</f>
        <v>1E-3</v>
      </c>
      <c r="D50" s="197">
        <f>(('[1]GVF Ps and CCs'!$C$4+'[1]GVF Ps and CCs'!$C$5)/('[1]GVF Ps and CCs'!$C$12))*(('[1]GVF Ps and CCs'!$C$12+C50*(3*('[1]GVF Ps and CCs'!$C$12)-4))/('[1]GVF Ps and CCs'!$C$12))</f>
        <v>2643.1404999999995</v>
      </c>
      <c r="E50" s="290">
        <f>(('[1]GVF Ps and CCs'!$D$4+'[1]GVF Ps and CCs'!$D$5)/('[1]GVF Ps and CCs'!$C$12))*(('[1]GVF Ps and CCs'!$C$12+C50*(3*('[1]GVF Ps and CCs'!$C$12)-4))/('[1]GVF Ps and CCs'!$C$12^1.5))</f>
        <v>6.8176633689052144</v>
      </c>
      <c r="F50" s="289">
        <v>2671445</v>
      </c>
      <c r="G50" s="197">
        <v>8106.165</v>
      </c>
      <c r="H50" s="280">
        <f t="shared" si="10"/>
        <v>3.034374654915224</v>
      </c>
      <c r="I50" s="280">
        <f t="shared" si="11"/>
        <v>1.9110005322721668</v>
      </c>
      <c r="J50" s="108">
        <f t="shared" si="12"/>
        <v>62.978397515172936</v>
      </c>
      <c r="K50" s="280">
        <f t="shared" si="13"/>
        <v>-0.71118638833822301</v>
      </c>
      <c r="L50" s="286">
        <f t="shared" si="14"/>
        <v>6.7799356981686714</v>
      </c>
      <c r="N50" s="394"/>
      <c r="O50" s="166" t="s">
        <v>661</v>
      </c>
      <c r="P50" s="212">
        <f>'[1]GVF Ps and CCs'!$D$23</f>
        <v>-7.0000000000000001E-3</v>
      </c>
      <c r="Q50" s="197">
        <f>(('[1]GVF Ps and CCs'!$C$4+'[1]GVF Ps and CCs'!$C$5+'[1]GVF Ps and CCs'!$C$6)/('[1]GVF Ps and CCs'!$C$13))*(('[1]GVF Ps and CCs'!$C$13+P50*(3*('[1]GVF Ps and CCs'!$C$13)-4))/('[1]GVF Ps and CCs'!$C$13))</f>
        <v>3237.5579199999997</v>
      </c>
      <c r="R50" s="290">
        <f>(('[1]GVF Ps and CCs'!$D$4+'[1]GVF Ps and CCs'!$D$5+'[1]GVF Ps and CCs'!$D$6)/('[1]GVF Ps and CCs'!$C$13))*(('[1]GVF Ps and CCs'!$C$13+P50*(3*('[1]GVF Ps and CCs'!$C$13)-4))/('[1]GVF Ps and CCs'!$C$13^1.5))</f>
        <v>7.3166912480316535</v>
      </c>
      <c r="S50" s="289">
        <v>3392487</v>
      </c>
      <c r="T50" s="197">
        <v>12000.81</v>
      </c>
      <c r="U50" s="280">
        <f t="shared" si="15"/>
        <v>3.5374667611106543</v>
      </c>
      <c r="V50" s="280">
        <f t="shared" si="16"/>
        <v>2.037166942653712</v>
      </c>
      <c r="W50" s="108">
        <f t="shared" si="17"/>
        <v>57.588299204657545</v>
      </c>
      <c r="X50" s="280">
        <f t="shared" si="18"/>
        <v>0.18632714044529797</v>
      </c>
      <c r="Y50" s="286">
        <f t="shared" si="19"/>
        <v>6.888606381776011</v>
      </c>
    </row>
    <row r="51" spans="1:25" ht="17">
      <c r="A51" s="394"/>
      <c r="B51" s="166" t="s">
        <v>660</v>
      </c>
      <c r="C51" s="212">
        <f>'[1]GVF Ps and CCs'!$C$24</f>
        <v>-0.23599999999999999</v>
      </c>
      <c r="D51" s="197">
        <f>(('[1]GVF Ps and CCs'!$C$4+'[1]GVF Ps and CCs'!$C$5)/('[1]GVF Ps and CCs'!$C$12))*(('[1]GVF Ps and CCs'!$C$12+C51*(3*('[1]GVF Ps and CCs'!$C$12)-4))/('[1]GVF Ps and CCs'!$C$12))</f>
        <v>2017.3420000000001</v>
      </c>
      <c r="E51" s="290">
        <f>(('[1]GVF Ps and CCs'!$D$4+'[1]GVF Ps and CCs'!$D$5)/('[1]GVF Ps and CCs'!$C$12))*(('[1]GVF Ps and CCs'!$C$12+C51*(3*('[1]GVF Ps and CCs'!$C$12)-4))/('[1]GVF Ps and CCs'!$C$12^1.5))</f>
        <v>5.2034913225210637</v>
      </c>
      <c r="F51" s="289">
        <v>2671445</v>
      </c>
      <c r="G51" s="197">
        <v>37729.82</v>
      </c>
      <c r="H51" s="280">
        <f t="shared" si="10"/>
        <v>14.123375177104526</v>
      </c>
      <c r="I51" s="280">
        <f t="shared" si="11"/>
        <v>3.9016851669012849</v>
      </c>
      <c r="J51" s="108">
        <f t="shared" si="12"/>
        <v>27.625727688848244</v>
      </c>
      <c r="K51" s="280">
        <f t="shared" si="13"/>
        <v>6.4760722499780075</v>
      </c>
      <c r="L51" s="286">
        <f t="shared" si="14"/>
        <v>21.770678104231045</v>
      </c>
      <c r="N51" s="394"/>
      <c r="O51" s="166" t="s">
        <v>660</v>
      </c>
      <c r="P51" s="212">
        <f>'[1]GVF Ps and CCs'!$D$24</f>
        <v>9.6000000000000002E-2</v>
      </c>
      <c r="Q51" s="197">
        <f>(('[1]GVF Ps and CCs'!$C$4+'[1]GVF Ps and CCs'!$C$5+'[1]GVF Ps and CCs'!$C$6)/('[1]GVF Ps and CCs'!$C$13))*(('[1]GVF Ps and CCs'!$C$13+P51*(3*('[1]GVF Ps and CCs'!$C$13)-4))/('[1]GVF Ps and CCs'!$C$13))</f>
        <v>3709.0342399999995</v>
      </c>
      <c r="R51" s="290">
        <f>(('[1]GVF Ps and CCs'!$D$4+'[1]GVF Ps and CCs'!$D$5+'[1]GVF Ps and CCs'!$D$6)/('[1]GVF Ps and CCs'!$C$13))*(('[1]GVF Ps and CCs'!$C$13+P51*(3*('[1]GVF Ps and CCs'!$C$13)-4))/('[1]GVF Ps and CCs'!$C$13^1.5))</f>
        <v>8.3822001128732655</v>
      </c>
      <c r="S51" s="289">
        <v>3392487</v>
      </c>
      <c r="T51" s="197">
        <v>39238.33</v>
      </c>
      <c r="U51" s="280">
        <f t="shared" si="15"/>
        <v>11.566243289952181</v>
      </c>
      <c r="V51" s="280">
        <f t="shared" si="16"/>
        <v>4.1894297945444006</v>
      </c>
      <c r="W51" s="108">
        <f t="shared" si="17"/>
        <v>36.221179941665582</v>
      </c>
      <c r="X51" s="280">
        <f t="shared" si="18"/>
        <v>4.6746312779266423</v>
      </c>
      <c r="Y51" s="286">
        <f t="shared" si="19"/>
        <v>18.45785530197772</v>
      </c>
    </row>
    <row r="52" spans="1:25" ht="17">
      <c r="A52" s="394"/>
      <c r="B52" s="166" t="s">
        <v>659</v>
      </c>
      <c r="C52" s="212">
        <f>'[1]GVF Ps and CCs'!$C$25</f>
        <v>0.17</v>
      </c>
      <c r="D52" s="197">
        <f>(('[1]GVF Ps and CCs'!$C$4+'[1]GVF Ps and CCs'!$C$5)/('[1]GVF Ps and CCs'!$C$12))*(('[1]GVF Ps and CCs'!$C$12+C52*(3*('[1]GVF Ps and CCs'!$C$12)-4))/('[1]GVF Ps and CCs'!$C$12))</f>
        <v>3089.3849999999998</v>
      </c>
      <c r="E52" s="290">
        <f>(('[1]GVF Ps and CCs'!$D$4+'[1]GVF Ps and CCs'!$D$5)/('[1]GVF Ps and CCs'!$C$12))*(('[1]GVF Ps and CCs'!$C$12+C52*(3*('[1]GVF Ps and CCs'!$C$12)-4))/('[1]GVF Ps and CCs'!$C$12^1.5))</f>
        <v>7.9686974441749259</v>
      </c>
      <c r="F52" s="289">
        <v>2671445</v>
      </c>
      <c r="G52" s="197">
        <v>13896.98</v>
      </c>
      <c r="H52" s="280">
        <f t="shared" si="10"/>
        <v>5.2020460836738174</v>
      </c>
      <c r="I52" s="280">
        <f t="shared" si="11"/>
        <v>2.7716278670337924</v>
      </c>
      <c r="J52" s="108">
        <f t="shared" si="12"/>
        <v>53.279571584963705</v>
      </c>
      <c r="K52" s="280">
        <f t="shared" si="13"/>
        <v>-0.23034453571241542</v>
      </c>
      <c r="L52" s="286">
        <f t="shared" si="14"/>
        <v>10.63443670306005</v>
      </c>
      <c r="N52" s="394"/>
      <c r="O52" s="166" t="s">
        <v>659</v>
      </c>
      <c r="P52" s="212">
        <f>'[1]GVF Ps and CCs'!$D$25</f>
        <v>7.0000000000000001E-3</v>
      </c>
      <c r="Q52" s="197">
        <f>(('[1]GVF Ps and CCs'!$C$4+'[1]GVF Ps and CCs'!$C$5+'[1]GVF Ps and CCs'!$C$6)/('[1]GVF Ps and CCs'!$C$13))*(('[1]GVF Ps and CCs'!$C$13+P52*(3*('[1]GVF Ps and CCs'!$C$13)-4))/('[1]GVF Ps and CCs'!$C$13))</f>
        <v>3301.6420800000001</v>
      </c>
      <c r="R52" s="290">
        <f>(('[1]GVF Ps and CCs'!$D$4+'[1]GVF Ps and CCs'!$D$5+'[1]GVF Ps and CCs'!$D$6)/('[1]GVF Ps and CCs'!$C$13))*(('[1]GVF Ps and CCs'!$C$13+P52*(3*('[1]GVF Ps and CCs'!$C$13)-4))/('[1]GVF Ps and CCs'!$C$13^1.5))</f>
        <v>7.4615176956800289</v>
      </c>
      <c r="S52" s="289">
        <v>3392487</v>
      </c>
      <c r="T52" s="197">
        <v>19300.740000000002</v>
      </c>
      <c r="U52" s="280">
        <f t="shared" si="15"/>
        <v>5.6892598261983025</v>
      </c>
      <c r="V52" s="280">
        <f t="shared" si="16"/>
        <v>2.6669636730788984</v>
      </c>
      <c r="W52" s="108">
        <f t="shared" si="17"/>
        <v>46.877164245476663</v>
      </c>
      <c r="X52" s="280">
        <f t="shared" si="18"/>
        <v>1.3021045839835148</v>
      </c>
      <c r="Y52" s="286">
        <f t="shared" si="19"/>
        <v>10.076415068413091</v>
      </c>
    </row>
    <row r="53" spans="1:25" ht="17">
      <c r="A53" s="393" t="s">
        <v>666</v>
      </c>
      <c r="B53" s="166" t="s">
        <v>664</v>
      </c>
      <c r="C53" s="212">
        <f>'[1]GVF Ps and CCs'!$C$20</f>
        <v>-0.184</v>
      </c>
      <c r="D53" s="197">
        <f>(('[1]GVF Ps and CCs'!$C$4+'[1]GVF Ps and CCs'!$C$5)/('[1]GVF Ps and CCs'!$C$12))*(('[1]GVF Ps and CCs'!$C$12+C53*(3*('[1]GVF Ps and CCs'!$C$12)-4))/('[1]GVF Ps and CCs'!$C$12))</f>
        <v>2154.6480000000001</v>
      </c>
      <c r="E53" s="290">
        <f>(('[1]GVF Ps and CCs'!$D$4+'[1]GVF Ps and CCs'!$D$5)/('[1]GVF Ps and CCs'!$C$12))*(('[1]GVF Ps and CCs'!$C$12+C53*(3*('[1]GVF Ps and CCs'!$C$12)-4))/('[1]GVF Ps and CCs'!$C$12^1.5))</f>
        <v>5.5576556533732822</v>
      </c>
      <c r="F53" s="289">
        <v>2351599</v>
      </c>
      <c r="G53" s="197">
        <v>111502.6</v>
      </c>
      <c r="H53" s="280">
        <f t="shared" si="10"/>
        <v>47.415652073333931</v>
      </c>
      <c r="I53" s="280">
        <f t="shared" si="11"/>
        <v>8.4056849603064734</v>
      </c>
      <c r="J53" s="108">
        <f t="shared" si="12"/>
        <v>17.727658679682577</v>
      </c>
      <c r="K53" s="280">
        <f t="shared" si="13"/>
        <v>30.940509551133243</v>
      </c>
      <c r="L53" s="286">
        <f t="shared" si="14"/>
        <v>63.890794595534615</v>
      </c>
      <c r="N53" s="393" t="s">
        <v>666</v>
      </c>
      <c r="O53" s="166" t="s">
        <v>664</v>
      </c>
      <c r="P53" s="212">
        <f>'[1]GVF Ps and CCs'!$D$20</f>
        <v>9.5000000000000001E-2</v>
      </c>
      <c r="Q53" s="197">
        <f>(('[1]GVF Ps and CCs'!$C$4+'[1]GVF Ps and CCs'!$C$5+'[1]GVF Ps and CCs'!$C$6)/('[1]GVF Ps and CCs'!$C$13))*(('[1]GVF Ps and CCs'!$C$13+P53*(3*('[1]GVF Ps and CCs'!$C$13)-4))/('[1]GVF Ps and CCs'!$C$13))</f>
        <v>3704.4567999999999</v>
      </c>
      <c r="R53" s="290">
        <f>(('[1]GVF Ps and CCs'!$D$4+'[1]GVF Ps and CCs'!$D$5+'[1]GVF Ps and CCs'!$D$6)/('[1]GVF Ps and CCs'!$C$13))*(('[1]GVF Ps and CCs'!$C$13+P53*(3*('[1]GVF Ps and CCs'!$C$13)-4))/('[1]GVF Ps and CCs'!$C$13^1.5))</f>
        <v>8.3718553666126692</v>
      </c>
      <c r="S53" s="289">
        <v>3002296</v>
      </c>
      <c r="T53" s="197">
        <v>149694.79999999999</v>
      </c>
      <c r="U53" s="280">
        <f t="shared" si="15"/>
        <v>49.860107064726463</v>
      </c>
      <c r="V53" s="280">
        <f t="shared" si="16"/>
        <v>10.011739772873081</v>
      </c>
      <c r="W53" s="108">
        <f t="shared" si="17"/>
        <v>20.07965959615014</v>
      </c>
      <c r="X53" s="280">
        <f t="shared" si="18"/>
        <v>33.390795138350242</v>
      </c>
      <c r="Y53" s="286">
        <f t="shared" si="19"/>
        <v>66.329418991102685</v>
      </c>
    </row>
    <row r="54" spans="1:25" ht="17">
      <c r="A54" s="393"/>
      <c r="B54" s="166" t="s">
        <v>663</v>
      </c>
      <c r="C54" s="212">
        <f>'[1]GVF Ps and CCs'!$C$21</f>
        <v>5.1999999999999998E-2</v>
      </c>
      <c r="D54" s="197">
        <f>(('[1]GVF Ps and CCs'!$C$4+'[1]GVF Ps and CCs'!$C$5)/('[1]GVF Ps and CCs'!$C$12))*(('[1]GVF Ps and CCs'!$C$12+C54*(3*('[1]GVF Ps and CCs'!$C$12)-4))/('[1]GVF Ps and CCs'!$C$12))</f>
        <v>2777.806</v>
      </c>
      <c r="E54" s="290">
        <f>(('[1]GVF Ps and CCs'!$D$4+'[1]GVF Ps and CCs'!$D$5)/('[1]GVF Ps and CCs'!$C$12))*(('[1]GVF Ps and CCs'!$C$12+C54*(3*('[1]GVF Ps and CCs'!$C$12)-4))/('[1]GVF Ps and CCs'!$C$12^1.5))</f>
        <v>7.1650168472410458</v>
      </c>
      <c r="F54" s="289">
        <v>2351599</v>
      </c>
      <c r="G54" s="197">
        <v>34141.949999999997</v>
      </c>
      <c r="H54" s="280">
        <f t="shared" si="10"/>
        <v>14.518610528410667</v>
      </c>
      <c r="I54" s="280">
        <f t="shared" si="11"/>
        <v>4.9081450757819542</v>
      </c>
      <c r="J54" s="108">
        <f t="shared" si="12"/>
        <v>33.805887045302832</v>
      </c>
      <c r="K54" s="280">
        <f t="shared" si="13"/>
        <v>4.8986461798780372</v>
      </c>
      <c r="L54" s="286">
        <f t="shared" si="14"/>
        <v>24.138574876943295</v>
      </c>
      <c r="N54" s="393"/>
      <c r="O54" s="166" t="s">
        <v>663</v>
      </c>
      <c r="P54" s="212">
        <f>'[1]GVF Ps and CCs'!$D$21</f>
        <v>0.13600000000000001</v>
      </c>
      <c r="Q54" s="197">
        <f>(('[1]GVF Ps and CCs'!$C$4+'[1]GVF Ps and CCs'!$C$5+'[1]GVF Ps and CCs'!$C$6)/('[1]GVF Ps and CCs'!$C$13))*(('[1]GVF Ps and CCs'!$C$13+P54*(3*('[1]GVF Ps and CCs'!$C$13)-4))/('[1]GVF Ps and CCs'!$C$13))</f>
        <v>3892.1318399999996</v>
      </c>
      <c r="R54" s="290">
        <f>(('[1]GVF Ps and CCs'!$D$4+'[1]GVF Ps and CCs'!$D$5+'[1]GVF Ps and CCs'!$D$6)/('[1]GVF Ps and CCs'!$C$13))*(('[1]GVF Ps and CCs'!$C$13+P54*(3*('[1]GVF Ps and CCs'!$C$13)-4))/('[1]GVF Ps and CCs'!$C$13^1.5))</f>
        <v>8.7959899632971936</v>
      </c>
      <c r="S54" s="289">
        <v>3002296</v>
      </c>
      <c r="T54" s="197">
        <v>45756.19</v>
      </c>
      <c r="U54" s="280">
        <f t="shared" si="15"/>
        <v>15.240399347699229</v>
      </c>
      <c r="V54" s="280">
        <f t="shared" si="16"/>
        <v>5.2752531589137037</v>
      </c>
      <c r="W54" s="108">
        <f t="shared" si="17"/>
        <v>34.613615027811484</v>
      </c>
      <c r="X54" s="280">
        <f t="shared" si="18"/>
        <v>6.5626079012861869</v>
      </c>
      <c r="Y54" s="286">
        <f t="shared" si="19"/>
        <v>23.91819079411227</v>
      </c>
    </row>
    <row r="55" spans="1:25" ht="17">
      <c r="A55" s="393"/>
      <c r="B55" s="166" t="s">
        <v>662</v>
      </c>
      <c r="C55" s="212">
        <f>'[1]GVF Ps and CCs'!$C$22</f>
        <v>3.4000000000000002E-2</v>
      </c>
      <c r="D55" s="197">
        <f>(('[1]GVF Ps and CCs'!$C$4+'[1]GVF Ps and CCs'!$C$5)/('[1]GVF Ps and CCs'!$C$12))*(('[1]GVF Ps and CCs'!$C$12+C55*(3*('[1]GVF Ps and CCs'!$C$12)-4))/('[1]GVF Ps and CCs'!$C$12))</f>
        <v>2730.277</v>
      </c>
      <c r="E55" s="290">
        <f>(('[1]GVF Ps and CCs'!$D$4+'[1]GVF Ps and CCs'!$D$5)/('[1]GVF Ps and CCs'!$C$12))*(('[1]GVF Ps and CCs'!$C$12+C55*(3*('[1]GVF Ps and CCs'!$C$12)-4))/('[1]GVF Ps and CCs'!$C$12^1.5))</f>
        <v>7.0424215019460465</v>
      </c>
      <c r="F55" s="289">
        <v>2351599</v>
      </c>
      <c r="G55" s="197">
        <v>14460.63</v>
      </c>
      <c r="H55" s="280">
        <f t="shared" si="10"/>
        <v>6.1492754504488216</v>
      </c>
      <c r="I55" s="280">
        <f t="shared" si="11"/>
        <v>3.0226541905547406</v>
      </c>
      <c r="J55" s="108">
        <f t="shared" si="12"/>
        <v>49.154639679283257</v>
      </c>
      <c r="K55" s="280">
        <f t="shared" si="13"/>
        <v>0.22487323696153005</v>
      </c>
      <c r="L55" s="286">
        <f t="shared" si="14"/>
        <v>12.073677663936113</v>
      </c>
      <c r="N55" s="393"/>
      <c r="O55" s="166" t="s">
        <v>662</v>
      </c>
      <c r="P55" s="212">
        <f>'[1]GVF Ps and CCs'!$D$22</f>
        <v>-2.4E-2</v>
      </c>
      <c r="Q55" s="197">
        <f>(('[1]GVF Ps and CCs'!$C$4+'[1]GVF Ps and CCs'!$C$5+'[1]GVF Ps and CCs'!$C$6)/('[1]GVF Ps and CCs'!$C$13))*(('[1]GVF Ps and CCs'!$C$13+P55*(3*('[1]GVF Ps and CCs'!$C$13)-4))/('[1]GVF Ps and CCs'!$C$13))</f>
        <v>3159.7414399999998</v>
      </c>
      <c r="R55" s="290">
        <f>(('[1]GVF Ps and CCs'!$D$4+'[1]GVF Ps and CCs'!$D$5+'[1]GVF Ps and CCs'!$D$6)/('[1]GVF Ps and CCs'!$C$13))*(('[1]GVF Ps and CCs'!$C$13+P55*(3*('[1]GVF Ps and CCs'!$C$13)-4))/('[1]GVF Ps and CCs'!$C$13^1.5))</f>
        <v>7.1408305616014847</v>
      </c>
      <c r="S55" s="289">
        <v>3002296</v>
      </c>
      <c r="T55" s="197">
        <v>18943.189999999999</v>
      </c>
      <c r="U55" s="280">
        <f t="shared" si="15"/>
        <v>6.3095677441531413</v>
      </c>
      <c r="V55" s="280">
        <f t="shared" si="16"/>
        <v>2.9154705559839407</v>
      </c>
      <c r="W55" s="108">
        <f t="shared" si="17"/>
        <v>46.20713611777299</v>
      </c>
      <c r="X55" s="280">
        <f t="shared" si="18"/>
        <v>1.513618679559559</v>
      </c>
      <c r="Y55" s="286">
        <f t="shared" si="19"/>
        <v>11.105516808746724</v>
      </c>
    </row>
    <row r="56" spans="1:25" ht="17">
      <c r="A56" s="393"/>
      <c r="B56" s="166" t="s">
        <v>661</v>
      </c>
      <c r="C56" s="212">
        <f>'[1]GVF Ps and CCs'!$C$23</f>
        <v>1E-3</v>
      </c>
      <c r="D56" s="197">
        <f>(('[1]GVF Ps and CCs'!$C$4+'[1]GVF Ps and CCs'!$C$5)/('[1]GVF Ps and CCs'!$C$12))*(('[1]GVF Ps and CCs'!$C$12+C56*(3*('[1]GVF Ps and CCs'!$C$12)-4))/('[1]GVF Ps and CCs'!$C$12))</f>
        <v>2643.1404999999995</v>
      </c>
      <c r="E56" s="290">
        <f>(('[1]GVF Ps and CCs'!$D$4+'[1]GVF Ps and CCs'!$D$5)/('[1]GVF Ps and CCs'!$C$12))*(('[1]GVF Ps and CCs'!$C$12+C56*(3*('[1]GVF Ps and CCs'!$C$12)-4))/('[1]GVF Ps and CCs'!$C$12^1.5))</f>
        <v>6.8176633689052144</v>
      </c>
      <c r="F56" s="289">
        <v>2351599</v>
      </c>
      <c r="G56" s="197">
        <v>25681.21</v>
      </c>
      <c r="H56" s="280">
        <f t="shared" si="10"/>
        <v>10.920743715233762</v>
      </c>
      <c r="I56" s="280">
        <f t="shared" si="11"/>
        <v>4.0846258500034631</v>
      </c>
      <c r="J56" s="108">
        <f t="shared" si="12"/>
        <v>37.40245130288757</v>
      </c>
      <c r="K56" s="280">
        <f t="shared" si="13"/>
        <v>2.9148770492269751</v>
      </c>
      <c r="L56" s="286">
        <f t="shared" si="14"/>
        <v>18.92661038124055</v>
      </c>
      <c r="N56" s="393"/>
      <c r="O56" s="166" t="s">
        <v>661</v>
      </c>
      <c r="P56" s="212">
        <f>'[1]GVF Ps and CCs'!$D$23</f>
        <v>-7.0000000000000001E-3</v>
      </c>
      <c r="Q56" s="197">
        <f>(('[1]GVF Ps and CCs'!$C$4+'[1]GVF Ps and CCs'!$C$5+'[1]GVF Ps and CCs'!$C$6)/('[1]GVF Ps and CCs'!$C$13))*(('[1]GVF Ps and CCs'!$C$13+P56*(3*('[1]GVF Ps and CCs'!$C$13)-4))/('[1]GVF Ps and CCs'!$C$13))</f>
        <v>3237.5579199999997</v>
      </c>
      <c r="R56" s="290">
        <f>(('[1]GVF Ps and CCs'!$D$4+'[1]GVF Ps and CCs'!$D$5+'[1]GVF Ps and CCs'!$D$6)/('[1]GVF Ps and CCs'!$C$13))*(('[1]GVF Ps and CCs'!$C$13+P56*(3*('[1]GVF Ps and CCs'!$C$13)-4))/('[1]GVF Ps and CCs'!$C$13^1.5))</f>
        <v>7.3166912480316535</v>
      </c>
      <c r="S56" s="289">
        <v>3002296</v>
      </c>
      <c r="T56" s="197">
        <v>35382.720000000001</v>
      </c>
      <c r="U56" s="280">
        <f t="shared" si="15"/>
        <v>11.785220378004036</v>
      </c>
      <c r="V56" s="280">
        <f t="shared" si="16"/>
        <v>4.1683265654161383</v>
      </c>
      <c r="W56" s="108">
        <f t="shared" si="17"/>
        <v>35.369101567213058</v>
      </c>
      <c r="X56" s="280">
        <f t="shared" si="18"/>
        <v>4.9283231778944883</v>
      </c>
      <c r="Y56" s="286">
        <f t="shared" si="19"/>
        <v>18.642117578113584</v>
      </c>
    </row>
    <row r="57" spans="1:25" ht="17">
      <c r="A57" s="393"/>
      <c r="B57" s="166" t="s">
        <v>660</v>
      </c>
      <c r="C57" s="212">
        <f>'[1]GVF Ps and CCs'!$C$24</f>
        <v>-0.23599999999999999</v>
      </c>
      <c r="D57" s="197">
        <f>(('[1]GVF Ps and CCs'!$C$4+'[1]GVF Ps and CCs'!$C$5)/('[1]GVF Ps and CCs'!$C$12))*(('[1]GVF Ps and CCs'!$C$12+C57*(3*('[1]GVF Ps and CCs'!$C$12)-4))/('[1]GVF Ps and CCs'!$C$12))</f>
        <v>2017.3420000000001</v>
      </c>
      <c r="E57" s="290">
        <f>(('[1]GVF Ps and CCs'!$D$4+'[1]GVF Ps and CCs'!$D$5)/('[1]GVF Ps and CCs'!$C$12))*(('[1]GVF Ps and CCs'!$C$12+C57*(3*('[1]GVF Ps and CCs'!$C$12)-4))/('[1]GVF Ps and CCs'!$C$12^1.5))</f>
        <v>5.2034913225210637</v>
      </c>
      <c r="F57" s="289">
        <v>2351599</v>
      </c>
      <c r="G57" s="197">
        <v>46515.91</v>
      </c>
      <c r="H57" s="280">
        <f t="shared" si="10"/>
        <v>19.780545067420082</v>
      </c>
      <c r="I57" s="280">
        <f t="shared" si="11"/>
        <v>4.9744927650167821</v>
      </c>
      <c r="J57" s="108">
        <f t="shared" si="12"/>
        <v>25.14841096674385</v>
      </c>
      <c r="K57" s="280">
        <f t="shared" si="13"/>
        <v>10.030539247987189</v>
      </c>
      <c r="L57" s="286">
        <f t="shared" si="14"/>
        <v>29.530550886852975</v>
      </c>
      <c r="N57" s="393"/>
      <c r="O57" s="166" t="s">
        <v>660</v>
      </c>
      <c r="P57" s="212">
        <f>'[1]GVF Ps and CCs'!$D$24</f>
        <v>9.6000000000000002E-2</v>
      </c>
      <c r="Q57" s="197">
        <f>(('[1]GVF Ps and CCs'!$C$4+'[1]GVF Ps and CCs'!$C$5+'[1]GVF Ps and CCs'!$C$6)/('[1]GVF Ps and CCs'!$C$13))*(('[1]GVF Ps and CCs'!$C$13+P57*(3*('[1]GVF Ps and CCs'!$C$13)-4))/('[1]GVF Ps and CCs'!$C$13))</f>
        <v>3709.0342399999995</v>
      </c>
      <c r="R57" s="290">
        <f>(('[1]GVF Ps and CCs'!$D$4+'[1]GVF Ps and CCs'!$D$5+'[1]GVF Ps and CCs'!$D$6)/('[1]GVF Ps and CCs'!$C$13))*(('[1]GVF Ps and CCs'!$C$13+P57*(3*('[1]GVF Ps and CCs'!$C$13)-4))/('[1]GVF Ps and CCs'!$C$13^1.5))</f>
        <v>8.3822001128732655</v>
      </c>
      <c r="S57" s="289">
        <v>3002296</v>
      </c>
      <c r="T57" s="197">
        <v>65528</v>
      </c>
      <c r="U57" s="280">
        <f t="shared" si="15"/>
        <v>21.825962530010365</v>
      </c>
      <c r="V57" s="280">
        <f t="shared" si="16"/>
        <v>6.2983781213039087</v>
      </c>
      <c r="W57" s="108">
        <f t="shared" si="17"/>
        <v>28.857275424365525</v>
      </c>
      <c r="X57" s="280">
        <f t="shared" si="18"/>
        <v>11.465130520465435</v>
      </c>
      <c r="Y57" s="286">
        <f t="shared" si="19"/>
        <v>32.186794539555294</v>
      </c>
    </row>
    <row r="58" spans="1:25" ht="17">
      <c r="A58" s="393"/>
      <c r="B58" s="166" t="s">
        <v>659</v>
      </c>
      <c r="C58" s="212">
        <f>'[1]GVF Ps and CCs'!$C$25</f>
        <v>0.17</v>
      </c>
      <c r="D58" s="197">
        <f>(('[1]GVF Ps and CCs'!$C$4+'[1]GVF Ps and CCs'!$C$5)/('[1]GVF Ps and CCs'!$C$12))*(('[1]GVF Ps and CCs'!$C$12+C58*(3*('[1]GVF Ps and CCs'!$C$12)-4))/('[1]GVF Ps and CCs'!$C$12))</f>
        <v>3089.3849999999998</v>
      </c>
      <c r="E58" s="290">
        <f>(('[1]GVF Ps and CCs'!$D$4+'[1]GVF Ps and CCs'!$D$5)/('[1]GVF Ps and CCs'!$C$12))*(('[1]GVF Ps and CCs'!$C$12+C58*(3*('[1]GVF Ps and CCs'!$C$12)-4))/('[1]GVF Ps and CCs'!$C$12^1.5))</f>
        <v>7.9686974441749259</v>
      </c>
      <c r="F58" s="289">
        <v>2351599</v>
      </c>
      <c r="G58" s="197">
        <v>67835.63</v>
      </c>
      <c r="H58" s="280">
        <f t="shared" si="10"/>
        <v>28.84659757041911</v>
      </c>
      <c r="I58" s="280">
        <f t="shared" si="11"/>
        <v>7.6117639934293271</v>
      </c>
      <c r="J58" s="108">
        <f t="shared" si="12"/>
        <v>26.387042613423667</v>
      </c>
      <c r="K58" s="280">
        <f t="shared" si="13"/>
        <v>13.92754014329763</v>
      </c>
      <c r="L58" s="286">
        <f t="shared" si="14"/>
        <v>43.765654997540594</v>
      </c>
      <c r="N58" s="393"/>
      <c r="O58" s="166" t="s">
        <v>659</v>
      </c>
      <c r="P58" s="212">
        <f>'[1]GVF Ps and CCs'!$D$25</f>
        <v>7.0000000000000001E-3</v>
      </c>
      <c r="Q58" s="197">
        <f>(('[1]GVF Ps and CCs'!$C$4+'[1]GVF Ps and CCs'!$C$5+'[1]GVF Ps and CCs'!$C$6)/('[1]GVF Ps and CCs'!$C$13))*(('[1]GVF Ps and CCs'!$C$13+P58*(3*('[1]GVF Ps and CCs'!$C$13)-4))/('[1]GVF Ps and CCs'!$C$13))</f>
        <v>3301.6420800000001</v>
      </c>
      <c r="R58" s="290">
        <f>(('[1]GVF Ps and CCs'!$D$4+'[1]GVF Ps and CCs'!$D$5+'[1]GVF Ps and CCs'!$D$6)/('[1]GVF Ps and CCs'!$C$13))*(('[1]GVF Ps and CCs'!$C$13+P58*(3*('[1]GVF Ps and CCs'!$C$13)-4))/('[1]GVF Ps and CCs'!$C$13^1.5))</f>
        <v>7.4615176956800289</v>
      </c>
      <c r="S58" s="289">
        <v>3002296</v>
      </c>
      <c r="T58" s="197">
        <v>92095.59</v>
      </c>
      <c r="U58" s="280">
        <f t="shared" si="15"/>
        <v>30.675053359162455</v>
      </c>
      <c r="V58" s="280">
        <f t="shared" si="16"/>
        <v>7.1959858860103907</v>
      </c>
      <c r="W58" s="108">
        <f t="shared" si="17"/>
        <v>23.458755887904569</v>
      </c>
      <c r="X58" s="280">
        <f t="shared" si="18"/>
        <v>18.837656576675364</v>
      </c>
      <c r="Y58" s="286">
        <f t="shared" si="19"/>
        <v>42.512450141649545</v>
      </c>
    </row>
    <row r="59" spans="1:25" ht="17">
      <c r="A59" s="393" t="s">
        <v>687</v>
      </c>
      <c r="B59" s="166" t="s">
        <v>664</v>
      </c>
      <c r="C59" s="212">
        <f>'[1]GVF Ps and CCs'!$C$20</f>
        <v>-0.184</v>
      </c>
      <c r="D59" s="197">
        <f>(('[1]GVF Ps and CCs'!$C$4+'[1]GVF Ps and CCs'!$C$5)/('[1]GVF Ps and CCs'!$C$12))*(('[1]GVF Ps and CCs'!$C$12+C59*(3*('[1]GVF Ps and CCs'!$C$12)-4))/('[1]GVF Ps and CCs'!$C$12))</f>
        <v>2154.6480000000001</v>
      </c>
      <c r="E59" s="290">
        <f>(('[1]GVF Ps and CCs'!$D$4+'[1]GVF Ps and CCs'!$D$5)/('[1]GVF Ps and CCs'!$C$12))*(('[1]GVF Ps and CCs'!$C$12+C59*(3*('[1]GVF Ps and CCs'!$C$12)-4))/('[1]GVF Ps and CCs'!$C$12^1.5))</f>
        <v>5.5576556533732822</v>
      </c>
      <c r="F59" s="289">
        <v>484766.35</v>
      </c>
      <c r="G59" s="197">
        <v>13306.65</v>
      </c>
      <c r="H59" s="280">
        <f t="shared" si="10"/>
        <v>27.44961567567551</v>
      </c>
      <c r="I59" s="280">
        <f t="shared" si="11"/>
        <v>12.204267828443566</v>
      </c>
      <c r="J59" s="108">
        <f t="shared" si="12"/>
        <v>44.460614577049924</v>
      </c>
      <c r="K59" s="280">
        <f t="shared" si="13"/>
        <v>3.5292507319261226</v>
      </c>
      <c r="L59" s="286">
        <f t="shared" si="14"/>
        <v>51.369980619424894</v>
      </c>
      <c r="N59" s="393" t="s">
        <v>687</v>
      </c>
      <c r="O59" s="166" t="s">
        <v>664</v>
      </c>
      <c r="P59" s="212">
        <f>'[1]GVF Ps and CCs'!$D$20</f>
        <v>9.5000000000000001E-2</v>
      </c>
      <c r="Q59" s="197">
        <f>(('[1]GVF Ps and CCs'!$C$4+'[1]GVF Ps and CCs'!$C$5+'[1]GVF Ps and CCs'!$C$6)/('[1]GVF Ps and CCs'!$C$13))*(('[1]GVF Ps and CCs'!$C$13+P59*(3*('[1]GVF Ps and CCs'!$C$13)-4))/('[1]GVF Ps and CCs'!$C$13))</f>
        <v>3704.4567999999999</v>
      </c>
      <c r="R59" s="290">
        <f>(('[1]GVF Ps and CCs'!$D$4+'[1]GVF Ps and CCs'!$D$5+'[1]GVF Ps and CCs'!$D$6)/('[1]GVF Ps and CCs'!$C$13))*(('[1]GVF Ps and CCs'!$C$13+P59*(3*('[1]GVF Ps and CCs'!$C$13)-4))/('[1]GVF Ps and CCs'!$C$13^1.5))</f>
        <v>8.3718553666126692</v>
      </c>
      <c r="S59" s="289">
        <v>619851.48</v>
      </c>
      <c r="T59" s="197">
        <v>19269.12</v>
      </c>
      <c r="U59" s="280">
        <f t="shared" si="15"/>
        <v>31.086672568725657</v>
      </c>
      <c r="V59" s="280">
        <f t="shared" si="16"/>
        <v>15.10021041067327</v>
      </c>
      <c r="W59" s="108">
        <f t="shared" si="17"/>
        <v>48.574547106288371</v>
      </c>
      <c r="X59" s="280">
        <f t="shared" si="18"/>
        <v>6.2468264431681284</v>
      </c>
      <c r="Y59" s="286">
        <f t="shared" si="19"/>
        <v>55.926518694283189</v>
      </c>
    </row>
    <row r="60" spans="1:25" ht="17">
      <c r="A60" s="394"/>
      <c r="B60" s="166" t="s">
        <v>663</v>
      </c>
      <c r="C60" s="212">
        <f>'[1]GVF Ps and CCs'!$C$21</f>
        <v>5.1999999999999998E-2</v>
      </c>
      <c r="D60" s="197">
        <f>(('[1]GVF Ps and CCs'!$C$4+'[1]GVF Ps and CCs'!$C$5)/('[1]GVF Ps and CCs'!$C$12))*(('[1]GVF Ps and CCs'!$C$12+C60*(3*('[1]GVF Ps and CCs'!$C$12)-4))/('[1]GVF Ps and CCs'!$C$12))</f>
        <v>2777.806</v>
      </c>
      <c r="E60" s="290">
        <f>(('[1]GVF Ps and CCs'!$D$4+'[1]GVF Ps and CCs'!$D$5)/('[1]GVF Ps and CCs'!$C$12))*(('[1]GVF Ps and CCs'!$C$12+C60*(3*('[1]GVF Ps and CCs'!$C$12)-4))/('[1]GVF Ps and CCs'!$C$12^1.5))</f>
        <v>7.1650168472410458</v>
      </c>
      <c r="F60" s="289">
        <v>484766.35</v>
      </c>
      <c r="G60" s="197">
        <v>5733.6530000000002</v>
      </c>
      <c r="H60" s="280">
        <f t="shared" si="10"/>
        <v>11.827662955566121</v>
      </c>
      <c r="I60" s="280">
        <f t="shared" si="11"/>
        <v>8.8752960791865849</v>
      </c>
      <c r="J60" s="108">
        <f t="shared" si="12"/>
        <v>75.038459520947484</v>
      </c>
      <c r="K60" s="280">
        <f t="shared" si="13"/>
        <v>-5.5679173596395852</v>
      </c>
      <c r="L60" s="286">
        <f t="shared" si="14"/>
        <v>29.223243270771825</v>
      </c>
      <c r="N60" s="394"/>
      <c r="O60" s="166" t="s">
        <v>663</v>
      </c>
      <c r="P60" s="212">
        <f>'[1]GVF Ps and CCs'!$D$21</f>
        <v>0.13600000000000001</v>
      </c>
      <c r="Q60" s="197">
        <f>(('[1]GVF Ps and CCs'!$C$4+'[1]GVF Ps and CCs'!$C$5+'[1]GVF Ps and CCs'!$C$6)/('[1]GVF Ps and CCs'!$C$13))*(('[1]GVF Ps and CCs'!$C$13+P60*(3*('[1]GVF Ps and CCs'!$C$13)-4))/('[1]GVF Ps and CCs'!$C$13))</f>
        <v>3892.1318399999996</v>
      </c>
      <c r="R60" s="290">
        <f>(('[1]GVF Ps and CCs'!$D$4+'[1]GVF Ps and CCs'!$D$5+'[1]GVF Ps and CCs'!$D$6)/('[1]GVF Ps and CCs'!$C$13))*(('[1]GVF Ps and CCs'!$C$13+P60*(3*('[1]GVF Ps and CCs'!$C$13)-4))/('[1]GVF Ps and CCs'!$C$13^1.5))</f>
        <v>8.7959899632971936</v>
      </c>
      <c r="S60" s="289">
        <v>619851.48</v>
      </c>
      <c r="T60" s="197">
        <v>5733.6530000000002</v>
      </c>
      <c r="U60" s="280">
        <f t="shared" si="15"/>
        <v>9.2500432522965035</v>
      </c>
      <c r="V60" s="280">
        <f t="shared" si="16"/>
        <v>8.1564943106249252</v>
      </c>
      <c r="W60" s="108">
        <f t="shared" si="17"/>
        <v>88.177904558445348</v>
      </c>
      <c r="X60" s="280">
        <f t="shared" si="18"/>
        <v>-4.1673898886814982</v>
      </c>
      <c r="Y60" s="286">
        <f t="shared" si="19"/>
        <v>22.667476393274505</v>
      </c>
    </row>
    <row r="61" spans="1:25" ht="17">
      <c r="A61" s="394"/>
      <c r="B61" s="166" t="s">
        <v>662</v>
      </c>
      <c r="C61" s="212">
        <f>'[1]GVF Ps and CCs'!$C$22</f>
        <v>3.4000000000000002E-2</v>
      </c>
      <c r="D61" s="197">
        <f>(('[1]GVF Ps and CCs'!$C$4+'[1]GVF Ps and CCs'!$C$5)/('[1]GVF Ps and CCs'!$C$12))*(('[1]GVF Ps and CCs'!$C$12+C61*(3*('[1]GVF Ps and CCs'!$C$12)-4))/('[1]GVF Ps and CCs'!$C$12))</f>
        <v>2730.277</v>
      </c>
      <c r="E61" s="290">
        <f>(('[1]GVF Ps and CCs'!$D$4+'[1]GVF Ps and CCs'!$D$5)/('[1]GVF Ps and CCs'!$C$12))*(('[1]GVF Ps and CCs'!$C$12+C61*(3*('[1]GVF Ps and CCs'!$C$12)-4))/('[1]GVF Ps and CCs'!$C$12^1.5))</f>
        <v>7.0424215019460465</v>
      </c>
      <c r="F61" s="289">
        <v>484766.35</v>
      </c>
      <c r="G61" s="197">
        <v>0</v>
      </c>
      <c r="H61" s="280">
        <f t="shared" si="10"/>
        <v>0</v>
      </c>
      <c r="I61" s="280">
        <f t="shared" si="11"/>
        <v>0</v>
      </c>
      <c r="J61" s="108" t="e">
        <f t="shared" si="12"/>
        <v>#DIV/0!</v>
      </c>
      <c r="K61" s="280">
        <f t="shared" si="13"/>
        <v>0</v>
      </c>
      <c r="L61" s="286">
        <f t="shared" si="14"/>
        <v>0</v>
      </c>
      <c r="N61" s="394"/>
      <c r="O61" s="166" t="s">
        <v>662</v>
      </c>
      <c r="P61" s="212">
        <f>'[1]GVF Ps and CCs'!$D$22</f>
        <v>-2.4E-2</v>
      </c>
      <c r="Q61" s="197">
        <f>(('[1]GVF Ps and CCs'!$C$4+'[1]GVF Ps and CCs'!$C$5+'[1]GVF Ps and CCs'!$C$6)/('[1]GVF Ps and CCs'!$C$13))*(('[1]GVF Ps and CCs'!$C$13+P61*(3*('[1]GVF Ps and CCs'!$C$13)-4))/('[1]GVF Ps and CCs'!$C$13))</f>
        <v>3159.7414399999998</v>
      </c>
      <c r="R61" s="290">
        <f>(('[1]GVF Ps and CCs'!$D$4+'[1]GVF Ps and CCs'!$D$5+'[1]GVF Ps and CCs'!$D$6)/('[1]GVF Ps and CCs'!$C$13))*(('[1]GVF Ps and CCs'!$C$13+P61*(3*('[1]GVF Ps and CCs'!$C$13)-4))/('[1]GVF Ps and CCs'!$C$13^1.5))</f>
        <v>7.1408305616014847</v>
      </c>
      <c r="S61" s="289">
        <v>619851.48</v>
      </c>
      <c r="T61" s="197">
        <v>0</v>
      </c>
      <c r="U61" s="280">
        <f t="shared" si="15"/>
        <v>0</v>
      </c>
      <c r="V61" s="280">
        <f t="shared" si="16"/>
        <v>0</v>
      </c>
      <c r="W61" s="108" t="e">
        <f t="shared" si="17"/>
        <v>#DIV/0!</v>
      </c>
      <c r="X61" s="280">
        <f t="shared" si="18"/>
        <v>0</v>
      </c>
      <c r="Y61" s="286">
        <f t="shared" si="19"/>
        <v>0</v>
      </c>
    </row>
    <row r="62" spans="1:25" ht="17">
      <c r="A62" s="394"/>
      <c r="B62" s="166" t="s">
        <v>661</v>
      </c>
      <c r="C62" s="212">
        <f>'[1]GVF Ps and CCs'!$C$23</f>
        <v>1E-3</v>
      </c>
      <c r="D62" s="197">
        <f>(('[1]GVF Ps and CCs'!$C$4+'[1]GVF Ps and CCs'!$C$5)/('[1]GVF Ps and CCs'!$C$12))*(('[1]GVF Ps and CCs'!$C$12+C62*(3*('[1]GVF Ps and CCs'!$C$12)-4))/('[1]GVF Ps and CCs'!$C$12))</f>
        <v>2643.1404999999995</v>
      </c>
      <c r="E62" s="290">
        <f>(('[1]GVF Ps and CCs'!$D$4+'[1]GVF Ps and CCs'!$D$5)/('[1]GVF Ps and CCs'!$C$12))*(('[1]GVF Ps and CCs'!$C$12+C62*(3*('[1]GVF Ps and CCs'!$C$12)-4))/('[1]GVF Ps and CCs'!$C$12^1.5))</f>
        <v>6.8176633689052144</v>
      </c>
      <c r="F62" s="289">
        <v>484766.35</v>
      </c>
      <c r="G62" s="197">
        <v>2354.7150000000001</v>
      </c>
      <c r="H62" s="280">
        <f t="shared" si="10"/>
        <v>4.8574225500594261</v>
      </c>
      <c r="I62" s="280">
        <f t="shared" si="11"/>
        <v>5.4258538885277705</v>
      </c>
      <c r="J62" s="108">
        <f t="shared" si="12"/>
        <v>111.70232428021708</v>
      </c>
      <c r="K62" s="280">
        <f t="shared" si="13"/>
        <v>-5.7772510714550043</v>
      </c>
      <c r="L62" s="286">
        <f t="shared" si="14"/>
        <v>15.492096171573856</v>
      </c>
      <c r="N62" s="394"/>
      <c r="O62" s="166" t="s">
        <v>661</v>
      </c>
      <c r="P62" s="212">
        <f>'[1]GVF Ps and CCs'!$D$23</f>
        <v>-7.0000000000000001E-3</v>
      </c>
      <c r="Q62" s="197">
        <f>(('[1]GVF Ps and CCs'!$C$4+'[1]GVF Ps and CCs'!$C$5+'[1]GVF Ps and CCs'!$C$6)/('[1]GVF Ps and CCs'!$C$13))*(('[1]GVF Ps and CCs'!$C$13+P62*(3*('[1]GVF Ps and CCs'!$C$13)-4))/('[1]GVF Ps and CCs'!$C$13))</f>
        <v>3237.5579199999997</v>
      </c>
      <c r="R62" s="290">
        <f>(('[1]GVF Ps and CCs'!$D$4+'[1]GVF Ps and CCs'!$D$5+'[1]GVF Ps and CCs'!$D$6)/('[1]GVF Ps and CCs'!$C$13))*(('[1]GVF Ps and CCs'!$C$13+P62*(3*('[1]GVF Ps and CCs'!$C$13)-4))/('[1]GVF Ps and CCs'!$C$13^1.5))</f>
        <v>7.3166912480316535</v>
      </c>
      <c r="S62" s="289">
        <v>619851.48</v>
      </c>
      <c r="T62" s="197">
        <v>2623.7220000000002</v>
      </c>
      <c r="U62" s="280">
        <f t="shared" si="15"/>
        <v>4.2328236434960198</v>
      </c>
      <c r="V62" s="280">
        <f t="shared" si="16"/>
        <v>4.940417295657423</v>
      </c>
      <c r="W62" s="108">
        <f t="shared" si="17"/>
        <v>116.71682337270684</v>
      </c>
      <c r="X62" s="280">
        <f t="shared" si="18"/>
        <v>-3.8941628078604404</v>
      </c>
      <c r="Y62" s="286">
        <f t="shared" si="19"/>
        <v>12.359810094852481</v>
      </c>
    </row>
    <row r="63" spans="1:25" ht="17">
      <c r="A63" s="394"/>
      <c r="B63" s="166" t="s">
        <v>660</v>
      </c>
      <c r="C63" s="212">
        <f>'[1]GVF Ps and CCs'!$C$24</f>
        <v>-0.23599999999999999</v>
      </c>
      <c r="D63" s="197">
        <f>(('[1]GVF Ps and CCs'!$C$4+'[1]GVF Ps and CCs'!$C$5)/('[1]GVF Ps and CCs'!$C$12))*(('[1]GVF Ps and CCs'!$C$12+C63*(3*('[1]GVF Ps and CCs'!$C$12)-4))/('[1]GVF Ps and CCs'!$C$12))</f>
        <v>2017.3420000000001</v>
      </c>
      <c r="E63" s="290">
        <f>(('[1]GVF Ps and CCs'!$D$4+'[1]GVF Ps and CCs'!$D$5)/('[1]GVF Ps and CCs'!$C$12))*(('[1]GVF Ps and CCs'!$C$12+C63*(3*('[1]GVF Ps and CCs'!$C$12)-4))/('[1]GVF Ps and CCs'!$C$12^1.5))</f>
        <v>5.2034913225210637</v>
      </c>
      <c r="F63" s="289">
        <v>484766.35</v>
      </c>
      <c r="G63" s="197">
        <v>6427.3280000000004</v>
      </c>
      <c r="H63" s="280">
        <f t="shared" si="10"/>
        <v>13.258610049975623</v>
      </c>
      <c r="I63" s="280">
        <f t="shared" si="11"/>
        <v>8.0336633868860226</v>
      </c>
      <c r="J63" s="108">
        <f t="shared" si="12"/>
        <v>60.592048160438907</v>
      </c>
      <c r="K63" s="280">
        <f t="shared" si="13"/>
        <v>-2.4873701883209804</v>
      </c>
      <c r="L63" s="286">
        <f t="shared" si="14"/>
        <v>29.004590288272226</v>
      </c>
      <c r="N63" s="394"/>
      <c r="O63" s="166" t="s">
        <v>660</v>
      </c>
      <c r="P63" s="212">
        <f>'[1]GVF Ps and CCs'!$D$24</f>
        <v>9.6000000000000002E-2</v>
      </c>
      <c r="Q63" s="197">
        <f>(('[1]GVF Ps and CCs'!$C$4+'[1]GVF Ps and CCs'!$C$5+'[1]GVF Ps and CCs'!$C$6)/('[1]GVF Ps and CCs'!$C$13))*(('[1]GVF Ps and CCs'!$C$13+P63*(3*('[1]GVF Ps and CCs'!$C$13)-4))/('[1]GVF Ps and CCs'!$C$13))</f>
        <v>3709.0342399999995</v>
      </c>
      <c r="R63" s="290">
        <f>(('[1]GVF Ps and CCs'!$D$4+'[1]GVF Ps and CCs'!$D$5+'[1]GVF Ps and CCs'!$D$6)/('[1]GVF Ps and CCs'!$C$13))*(('[1]GVF Ps and CCs'!$C$13+P63*(3*('[1]GVF Ps and CCs'!$C$13)-4))/('[1]GVF Ps and CCs'!$C$13^1.5))</f>
        <v>8.3822001128732655</v>
      </c>
      <c r="S63" s="289">
        <v>619851.48</v>
      </c>
      <c r="T63" s="197">
        <v>12120.78</v>
      </c>
      <c r="U63" s="280">
        <f t="shared" si="15"/>
        <v>19.55432936935151</v>
      </c>
      <c r="V63" s="280">
        <f t="shared" si="16"/>
        <v>11.822080463895691</v>
      </c>
      <c r="W63" s="108">
        <f t="shared" si="17"/>
        <v>60.457611409701606</v>
      </c>
      <c r="X63" s="280">
        <f t="shared" si="18"/>
        <v>0.10700700624309789</v>
      </c>
      <c r="Y63" s="286">
        <f t="shared" si="19"/>
        <v>39.001651732459919</v>
      </c>
    </row>
    <row r="64" spans="1:25" ht="18" thickBot="1">
      <c r="A64" s="394"/>
      <c r="B64" s="213" t="s">
        <v>659</v>
      </c>
      <c r="C64" s="214">
        <f>'[1]GVF Ps and CCs'!$C$25</f>
        <v>0.17</v>
      </c>
      <c r="D64" s="215">
        <f>(('[1]GVF Ps and CCs'!$C$4+'[1]GVF Ps and CCs'!$C$5)/('[1]GVF Ps and CCs'!$C$12))*(('[1]GVF Ps and CCs'!$C$12+C64*(3*('[1]GVF Ps and CCs'!$C$12)-4))/('[1]GVF Ps and CCs'!$C$12))</f>
        <v>3089.3849999999998</v>
      </c>
      <c r="E64" s="292">
        <f>(('[1]GVF Ps and CCs'!$D$4+'[1]GVF Ps and CCs'!$D$5)/('[1]GVF Ps and CCs'!$C$12))*(('[1]GVF Ps and CCs'!$C$12+C64*(3*('[1]GVF Ps and CCs'!$C$12)-4))/('[1]GVF Ps and CCs'!$C$12^1.5))</f>
        <v>7.9686974441749259</v>
      </c>
      <c r="F64" s="289">
        <v>484766.35</v>
      </c>
      <c r="G64" s="215">
        <v>8088.3680000000004</v>
      </c>
      <c r="H64" s="288">
        <f t="shared" si="10"/>
        <v>16.685085505625548</v>
      </c>
      <c r="I64" s="288">
        <f t="shared" si="11"/>
        <v>11.226728254551753</v>
      </c>
      <c r="J64" s="287">
        <f t="shared" si="12"/>
        <v>67.286009716681079</v>
      </c>
      <c r="K64" s="288">
        <f t="shared" si="13"/>
        <v>-5.3193018732958883</v>
      </c>
      <c r="L64" s="291">
        <f t="shared" si="14"/>
        <v>38.689472884546987</v>
      </c>
      <c r="N64" s="394"/>
      <c r="O64" s="213" t="s">
        <v>659</v>
      </c>
      <c r="P64" s="212">
        <f>'[1]GVF Ps and CCs'!$D$25</f>
        <v>7.0000000000000001E-3</v>
      </c>
      <c r="Q64" s="197">
        <f>(('[1]GVF Ps and CCs'!$C$4+'[1]GVF Ps and CCs'!$C$5+'[1]GVF Ps and CCs'!$C$6)/('[1]GVF Ps and CCs'!$C$13))*(('[1]GVF Ps and CCs'!$C$13+P64*(3*('[1]GVF Ps and CCs'!$C$13)-4))/('[1]GVF Ps and CCs'!$C$13))</f>
        <v>3301.6420800000001</v>
      </c>
      <c r="R64" s="290">
        <f>(('[1]GVF Ps and CCs'!$D$4+'[1]GVF Ps and CCs'!$D$5+'[1]GVF Ps and CCs'!$D$6)/('[1]GVF Ps and CCs'!$C$13))*(('[1]GVF Ps and CCs'!$C$13+P64*(3*('[1]GVF Ps and CCs'!$C$13)-4))/('[1]GVF Ps and CCs'!$C$13^1.5))</f>
        <v>7.4615176956800289</v>
      </c>
      <c r="S64" s="289">
        <v>619851.48</v>
      </c>
      <c r="T64" s="215">
        <v>8357.375</v>
      </c>
      <c r="U64" s="288">
        <f t="shared" si="15"/>
        <v>13.482866895792521</v>
      </c>
      <c r="V64" s="288">
        <f t="shared" si="16"/>
        <v>9.1631205341511617</v>
      </c>
      <c r="W64" s="287">
        <f t="shared" si="17"/>
        <v>67.961217780846113</v>
      </c>
      <c r="X64" s="280">
        <f t="shared" si="18"/>
        <v>-1.5904663828861398</v>
      </c>
      <c r="Y64" s="286">
        <f t="shared" si="19"/>
        <v>28.556200174471179</v>
      </c>
    </row>
    <row r="65" spans="1:25" ht="68" customHeight="1" thickBot="1">
      <c r="A65" s="445" t="s">
        <v>658</v>
      </c>
      <c r="B65" s="446"/>
      <c r="C65" s="446"/>
      <c r="D65" s="446"/>
      <c r="E65" s="446"/>
      <c r="F65" s="446"/>
      <c r="G65" s="446"/>
      <c r="H65" s="446"/>
      <c r="I65" s="446"/>
      <c r="J65" s="446"/>
      <c r="K65" s="446"/>
      <c r="L65" s="447"/>
      <c r="N65" s="445" t="s">
        <v>657</v>
      </c>
      <c r="O65" s="446"/>
      <c r="P65" s="446"/>
      <c r="Q65" s="446"/>
      <c r="R65" s="446"/>
      <c r="S65" s="446"/>
      <c r="T65" s="446"/>
      <c r="U65" s="446"/>
      <c r="V65" s="446"/>
      <c r="W65" s="446"/>
      <c r="X65" s="446"/>
      <c r="Y65" s="447"/>
    </row>
    <row r="67" spans="1:25" ht="17">
      <c r="A67" s="285"/>
      <c r="B67" s="281" t="s">
        <v>656</v>
      </c>
      <c r="C67" s="281"/>
      <c r="D67" s="281"/>
      <c r="E67" s="281"/>
      <c r="F67" s="281"/>
      <c r="G67" s="281"/>
      <c r="H67" s="284"/>
      <c r="I67" s="281"/>
      <c r="J67" s="281"/>
      <c r="K67" s="281"/>
      <c r="N67" s="285"/>
      <c r="O67" s="281" t="s">
        <v>656</v>
      </c>
      <c r="P67" s="281"/>
      <c r="Q67" s="281"/>
      <c r="R67" s="281"/>
      <c r="S67" s="281"/>
      <c r="T67" s="281"/>
      <c r="U67" s="281"/>
      <c r="V67" s="281"/>
      <c r="W67" s="281"/>
      <c r="X67" s="281"/>
    </row>
    <row r="68" spans="1:25" ht="17">
      <c r="A68" s="283"/>
      <c r="B68" s="281" t="s">
        <v>655</v>
      </c>
      <c r="C68" s="281"/>
      <c r="D68" s="281"/>
      <c r="E68" s="281"/>
      <c r="F68" s="281"/>
      <c r="G68" s="281"/>
      <c r="H68" s="281"/>
      <c r="I68" s="281"/>
      <c r="J68" s="281"/>
      <c r="K68" s="281"/>
      <c r="N68" s="283"/>
      <c r="O68" s="281" t="s">
        <v>655</v>
      </c>
      <c r="P68" s="281"/>
      <c r="Q68" s="281"/>
      <c r="R68" s="281"/>
      <c r="S68" s="281"/>
      <c r="T68" s="281"/>
      <c r="U68" s="281"/>
      <c r="V68" s="281"/>
      <c r="W68" s="281"/>
      <c r="X68" s="281"/>
    </row>
    <row r="69" spans="1:25" ht="17">
      <c r="A69" s="282" t="e">
        <f>(J69/I69)*100</f>
        <v>#DIV/0!</v>
      </c>
      <c r="B69" s="281" t="s">
        <v>654</v>
      </c>
      <c r="C69" s="281"/>
      <c r="D69" s="281"/>
      <c r="E69" s="281"/>
      <c r="F69" s="281"/>
      <c r="G69" s="281"/>
      <c r="H69" s="281"/>
      <c r="I69" s="281"/>
      <c r="J69" s="281"/>
      <c r="K69" s="281"/>
      <c r="N69" s="282" t="e">
        <f>(W69/V69)*100</f>
        <v>#DIV/0!</v>
      </c>
      <c r="O69" s="281" t="s">
        <v>654</v>
      </c>
      <c r="P69" s="281"/>
      <c r="Q69" s="281"/>
      <c r="R69" s="281"/>
      <c r="S69" s="281"/>
      <c r="T69" s="281"/>
      <c r="U69" s="281"/>
      <c r="V69" s="281"/>
      <c r="W69" s="281"/>
      <c r="X69" s="281"/>
    </row>
    <row r="70" spans="1:25" ht="17">
      <c r="N70" s="281"/>
      <c r="O70" s="281"/>
      <c r="P70" s="281"/>
      <c r="Q70" s="281"/>
      <c r="R70" s="281"/>
      <c r="S70" s="281"/>
      <c r="T70" s="281"/>
      <c r="U70" s="281"/>
      <c r="V70" s="281"/>
      <c r="W70" s="281"/>
      <c r="X70" s="281"/>
    </row>
    <row r="71" spans="1:25" ht="17">
      <c r="N71" s="281"/>
      <c r="O71" s="281"/>
      <c r="P71" s="281"/>
      <c r="Q71" s="281"/>
      <c r="R71" s="281"/>
      <c r="S71" s="281"/>
      <c r="T71" s="281"/>
      <c r="U71" s="281"/>
      <c r="V71" s="281"/>
      <c r="W71" s="281"/>
      <c r="X71" s="281"/>
    </row>
  </sheetData>
  <sheetProtection algorithmName="SHA-512" hashValue="OPs3fKEHeChTEswirftmpnYs4ptGB5cpp+ruvGsYHmPqUmyPwRRpKCnqmB2Q0X9V7c45b8H3y6D7yzqMEy3dPw==" saltValue="dL02MFCmu42+5IkrDEOThw==" spinCount="100000" sheet="1" objects="1" scenarios="1" selectLockedCells="1" selectUnlockedCells="1"/>
  <mergeCells count="28">
    <mergeCell ref="A59:A64"/>
    <mergeCell ref="N59:N64"/>
    <mergeCell ref="A65:L65"/>
    <mergeCell ref="N65:Y65"/>
    <mergeCell ref="A41:A46"/>
    <mergeCell ref="N41:N46"/>
    <mergeCell ref="A47:A52"/>
    <mergeCell ref="N47:N52"/>
    <mergeCell ref="A53:A58"/>
    <mergeCell ref="N53:N58"/>
    <mergeCell ref="A28:A33"/>
    <mergeCell ref="N28:N33"/>
    <mergeCell ref="A34:L34"/>
    <mergeCell ref="N34:Y34"/>
    <mergeCell ref="A35:A40"/>
    <mergeCell ref="N35:N40"/>
    <mergeCell ref="A10:A15"/>
    <mergeCell ref="N10:N15"/>
    <mergeCell ref="A16:A21"/>
    <mergeCell ref="N16:N21"/>
    <mergeCell ref="A22:A27"/>
    <mergeCell ref="N22:N27"/>
    <mergeCell ref="A1:L1"/>
    <mergeCell ref="N1:Y1"/>
    <mergeCell ref="A3:L3"/>
    <mergeCell ref="N3:Y3"/>
    <mergeCell ref="A4:A9"/>
    <mergeCell ref="N4:N9"/>
  </mergeCells>
  <conditionalFormatting sqref="A67">
    <cfRule type="cellIs" dxfId="11" priority="8" operator="lessThan">
      <formula>0</formula>
    </cfRule>
  </conditionalFormatting>
  <conditionalFormatting sqref="A69">
    <cfRule type="cellIs" dxfId="10" priority="3" operator="greaterThanOrEqual">
      <formula>50</formula>
    </cfRule>
  </conditionalFormatting>
  <conditionalFormatting sqref="J4:J33">
    <cfRule type="cellIs" dxfId="9" priority="12" operator="greaterThanOrEqual">
      <formula>50</formula>
    </cfRule>
  </conditionalFormatting>
  <conditionalFormatting sqref="J35:J64">
    <cfRule type="cellIs" dxfId="8" priority="11" operator="greaterThanOrEqual">
      <formula>50</formula>
    </cfRule>
  </conditionalFormatting>
  <conditionalFormatting sqref="K4:L33">
    <cfRule type="cellIs" dxfId="7" priority="10" operator="lessThan">
      <formula>0</formula>
    </cfRule>
  </conditionalFormatting>
  <conditionalFormatting sqref="K35:L64">
    <cfRule type="cellIs" dxfId="6" priority="9" operator="lessThan">
      <formula>0</formula>
    </cfRule>
  </conditionalFormatting>
  <conditionalFormatting sqref="N67">
    <cfRule type="cellIs" dxfId="5" priority="4" operator="lessThan">
      <formula>0</formula>
    </cfRule>
  </conditionalFormatting>
  <conditionalFormatting sqref="N69">
    <cfRule type="cellIs" dxfId="4" priority="2" operator="greaterThanOrEqual">
      <formula>50</formula>
    </cfRule>
  </conditionalFormatting>
  <conditionalFormatting sqref="W4:W33">
    <cfRule type="cellIs" dxfId="3" priority="7" operator="greaterThanOrEqual">
      <formula>50</formula>
    </cfRule>
  </conditionalFormatting>
  <conditionalFormatting sqref="W35:W64">
    <cfRule type="cellIs" dxfId="2" priority="6" operator="greaterThanOrEqual">
      <formula>50</formula>
    </cfRule>
  </conditionalFormatting>
  <conditionalFormatting sqref="X4:Y33">
    <cfRule type="cellIs" dxfId="1" priority="5" operator="lessThan">
      <formula>0</formula>
    </cfRule>
  </conditionalFormatting>
  <conditionalFormatting sqref="X35:Y64">
    <cfRule type="cellIs" dxfId="0" priority="1" operator="lessThan">
      <formula>0</formula>
    </cfRule>
  </conditionalFormatting>
  <pageMargins left="0.7" right="0.7" top="0.75" bottom="0.75" header="0.3" footer="0.3"/>
  <pageSetup orientation="portrait" horizontalDpi="0"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2C094-0426-404F-80F1-6F09FD6CB801}">
  <sheetPr>
    <pageSetUpPr fitToPage="1"/>
  </sheetPr>
  <dimension ref="B1:AE22"/>
  <sheetViews>
    <sheetView topLeftCell="B1" workbookViewId="0">
      <selection activeCell="D16" sqref="D16"/>
    </sheetView>
  </sheetViews>
  <sheetFormatPr baseColWidth="10" defaultRowHeight="16"/>
  <cols>
    <col min="1" max="1" width="3.6640625" customWidth="1"/>
    <col min="2" max="2" width="21.33203125" customWidth="1"/>
    <col min="3" max="3" width="10.33203125" style="103" customWidth="1"/>
    <col min="4" max="4" width="2.6640625" style="103" customWidth="1"/>
    <col min="5" max="5" width="6.6640625" style="103" customWidth="1"/>
    <col min="6" max="6" width="6.33203125" style="103" customWidth="1"/>
    <col min="7" max="7" width="8.1640625" style="103" customWidth="1"/>
    <col min="8" max="8" width="2.83203125" style="103" customWidth="1"/>
    <col min="9" max="9" width="8.5" style="103" customWidth="1"/>
    <col min="10" max="10" width="2.33203125" style="103" customWidth="1"/>
    <col min="11" max="11" width="7.33203125" style="103" customWidth="1"/>
    <col min="12" max="12" width="8.1640625" style="103" customWidth="1"/>
    <col min="13" max="13" width="7.6640625" style="103" customWidth="1"/>
    <col min="14" max="14" width="2.83203125" style="103" customWidth="1"/>
    <col min="15" max="15" width="9.1640625" style="103" customWidth="1"/>
    <col min="16" max="16" width="2.33203125" style="103" customWidth="1"/>
    <col min="17" max="18" width="9.6640625" style="103" customWidth="1"/>
    <col min="19" max="19" width="7.6640625" style="103" customWidth="1"/>
    <col min="20" max="20" width="2.33203125" style="103" customWidth="1"/>
    <col min="21" max="21" width="8.83203125" style="103" customWidth="1"/>
    <col min="22" max="22" width="2.5" style="103" customWidth="1"/>
    <col min="23" max="23" width="7" style="103" customWidth="1"/>
    <col min="24" max="24" width="8.5" style="103" customWidth="1"/>
    <col min="25" max="25" width="8" style="103" customWidth="1"/>
    <col min="26" max="26" width="2.1640625" style="103" customWidth="1"/>
    <col min="27" max="27" width="10.5" style="103" customWidth="1"/>
    <col min="28" max="28" width="2.5" style="103" customWidth="1"/>
    <col min="29" max="29" width="7.83203125" style="103" customWidth="1"/>
    <col min="30" max="30" width="8.1640625" style="103" customWidth="1"/>
  </cols>
  <sheetData>
    <row r="1" spans="2:31" ht="26" customHeight="1">
      <c r="B1" s="454" t="s">
        <v>727</v>
      </c>
      <c r="C1" s="454"/>
      <c r="D1" s="454"/>
      <c r="E1" s="454"/>
      <c r="F1" s="454"/>
      <c r="G1" s="454"/>
      <c r="H1" s="454"/>
      <c r="I1" s="454"/>
      <c r="J1" s="454"/>
      <c r="K1" s="454"/>
      <c r="L1" s="454"/>
      <c r="M1" s="454"/>
      <c r="N1" s="454"/>
      <c r="O1" s="454"/>
      <c r="P1" s="454"/>
      <c r="Q1" s="454"/>
      <c r="R1" s="454"/>
      <c r="S1" s="454"/>
      <c r="T1" s="454"/>
      <c r="U1" s="454"/>
      <c r="V1" s="454"/>
      <c r="W1" s="454"/>
      <c r="X1" s="454"/>
      <c r="Y1" s="454"/>
      <c r="Z1" s="454"/>
      <c r="AA1" s="454"/>
      <c r="AB1" s="454"/>
      <c r="AC1" s="454"/>
      <c r="AD1" s="454"/>
      <c r="AE1" s="101"/>
    </row>
    <row r="2" spans="2:31" ht="29" customHeight="1">
      <c r="B2" s="455" t="s">
        <v>710</v>
      </c>
      <c r="C2" s="455"/>
      <c r="D2" s="455"/>
      <c r="E2" s="455"/>
      <c r="F2" s="455"/>
      <c r="G2" s="455"/>
      <c r="H2" s="455"/>
      <c r="I2" s="455"/>
      <c r="J2" s="455"/>
      <c r="K2" s="455"/>
      <c r="L2" s="455"/>
      <c r="M2" s="455"/>
      <c r="N2" s="455"/>
      <c r="O2" s="455"/>
      <c r="P2" s="455"/>
      <c r="Q2" s="455"/>
      <c r="R2" s="455"/>
      <c r="S2" s="455"/>
      <c r="T2" s="455"/>
      <c r="U2" s="455"/>
      <c r="V2" s="455"/>
      <c r="W2" s="455"/>
      <c r="X2" s="455"/>
      <c r="Y2" s="455"/>
      <c r="Z2" s="455"/>
      <c r="AA2" s="455"/>
      <c r="AB2" s="455"/>
      <c r="AC2" s="455"/>
      <c r="AD2" s="455"/>
      <c r="AE2" s="101"/>
    </row>
    <row r="3" spans="2:31" ht="21" customHeight="1">
      <c r="B3" s="337"/>
      <c r="C3" s="384" t="s">
        <v>652</v>
      </c>
      <c r="D3" s="456"/>
      <c r="E3" s="456"/>
      <c r="F3" s="456"/>
      <c r="G3" s="456"/>
      <c r="H3" s="456"/>
      <c r="I3" s="457" t="s">
        <v>4</v>
      </c>
      <c r="J3" s="457"/>
      <c r="K3" s="457"/>
      <c r="L3" s="457"/>
      <c r="M3" s="457"/>
      <c r="N3" s="337"/>
      <c r="O3" s="384" t="s">
        <v>2</v>
      </c>
      <c r="P3" s="456"/>
      <c r="Q3" s="456"/>
      <c r="R3" s="456"/>
      <c r="S3" s="456"/>
      <c r="T3" s="456"/>
      <c r="U3" s="384" t="s">
        <v>650</v>
      </c>
      <c r="V3" s="456"/>
      <c r="W3" s="456"/>
      <c r="X3" s="456"/>
      <c r="Y3" s="456"/>
      <c r="Z3" s="456"/>
      <c r="AA3" s="384" t="s">
        <v>1</v>
      </c>
      <c r="AB3" s="384"/>
      <c r="AC3" s="384"/>
      <c r="AD3" s="384"/>
      <c r="AE3" s="106"/>
    </row>
    <row r="4" spans="2:31" s="340" customFormat="1" ht="20" customHeight="1">
      <c r="B4" s="338"/>
      <c r="C4" s="451" t="s">
        <v>711</v>
      </c>
      <c r="D4" s="451"/>
      <c r="E4" s="451"/>
      <c r="F4" s="451"/>
      <c r="G4" s="451"/>
      <c r="H4" s="451"/>
      <c r="I4" s="452" t="s">
        <v>712</v>
      </c>
      <c r="J4" s="452"/>
      <c r="K4" s="452"/>
      <c r="L4" s="452"/>
      <c r="M4" s="452"/>
      <c r="N4" s="339"/>
      <c r="O4" s="451" t="s">
        <v>713</v>
      </c>
      <c r="P4" s="451"/>
      <c r="Q4" s="451"/>
      <c r="R4" s="451"/>
      <c r="S4" s="451"/>
      <c r="T4" s="451"/>
      <c r="U4" s="451" t="s">
        <v>714</v>
      </c>
      <c r="V4" s="451"/>
      <c r="W4" s="451"/>
      <c r="X4" s="451"/>
      <c r="Y4" s="451"/>
      <c r="Z4" s="451"/>
      <c r="AA4" s="451" t="s">
        <v>715</v>
      </c>
      <c r="AB4" s="451"/>
      <c r="AC4" s="451"/>
      <c r="AD4" s="451"/>
      <c r="AE4" s="166"/>
    </row>
    <row r="5" spans="2:31" ht="17">
      <c r="B5" s="101"/>
      <c r="C5" s="382" t="s">
        <v>272</v>
      </c>
      <c r="D5" s="382"/>
      <c r="E5" s="383" t="s">
        <v>273</v>
      </c>
      <c r="F5" s="383"/>
      <c r="G5" s="258" t="s">
        <v>274</v>
      </c>
      <c r="H5" s="259"/>
      <c r="I5" s="382" t="s">
        <v>272</v>
      </c>
      <c r="J5" s="382"/>
      <c r="K5" s="383" t="s">
        <v>273</v>
      </c>
      <c r="L5" s="383"/>
      <c r="M5" s="258" t="s">
        <v>274</v>
      </c>
      <c r="N5" s="259"/>
      <c r="O5" s="382" t="s">
        <v>272</v>
      </c>
      <c r="P5" s="382"/>
      <c r="Q5" s="383" t="s">
        <v>275</v>
      </c>
      <c r="R5" s="383"/>
      <c r="S5" s="258" t="s">
        <v>274</v>
      </c>
      <c r="T5" s="259"/>
      <c r="U5" s="382" t="s">
        <v>272</v>
      </c>
      <c r="V5" s="382"/>
      <c r="W5" s="383" t="s">
        <v>273</v>
      </c>
      <c r="X5" s="383"/>
      <c r="Y5" s="258" t="s">
        <v>274</v>
      </c>
      <c r="Z5" s="259"/>
      <c r="AA5" s="382" t="s">
        <v>272</v>
      </c>
      <c r="AB5" s="382"/>
      <c r="AC5" s="383" t="s">
        <v>273</v>
      </c>
      <c r="AD5" s="383"/>
      <c r="AE5" s="101"/>
    </row>
    <row r="6" spans="2:31" ht="19">
      <c r="B6" s="107" t="s">
        <v>73</v>
      </c>
      <c r="C6" s="341">
        <v>30.14667</v>
      </c>
      <c r="D6" s="263"/>
      <c r="E6" s="263">
        <v>20.192409999999999</v>
      </c>
      <c r="F6" s="263">
        <v>40.100940000000001</v>
      </c>
      <c r="G6" s="265">
        <f>C6/$AA6</f>
        <v>2.4981081887336547</v>
      </c>
      <c r="H6" s="263"/>
      <c r="I6" s="342">
        <v>62.648919999999997</v>
      </c>
      <c r="J6" t="s">
        <v>725</v>
      </c>
      <c r="K6" s="263">
        <v>36.023130000000002</v>
      </c>
      <c r="L6" s="263">
        <v>89.274699999999996</v>
      </c>
      <c r="M6" s="265">
        <f>I6/$AA6</f>
        <v>5.1914118563449838</v>
      </c>
      <c r="N6" s="263"/>
      <c r="O6" s="341">
        <v>48.557690000000001</v>
      </c>
      <c r="P6" s="266" t="s">
        <v>276</v>
      </c>
      <c r="Q6" s="263">
        <v>-21.024560000000001</v>
      </c>
      <c r="R6" s="263">
        <v>118.1399</v>
      </c>
      <c r="S6" s="265">
        <f>O6/$AA6</f>
        <v>4.0237400354662824</v>
      </c>
      <c r="T6" s="263"/>
      <c r="U6" s="341">
        <v>168.46039999999999</v>
      </c>
      <c r="V6" s="266" t="s">
        <v>276</v>
      </c>
      <c r="W6" s="263">
        <v>-69.447249999999997</v>
      </c>
      <c r="X6" s="263">
        <v>406.36799999999999</v>
      </c>
      <c r="Y6" s="265">
        <f>U6/$AA6</f>
        <v>13.959495516995641</v>
      </c>
      <c r="Z6" s="263"/>
      <c r="AA6" s="341">
        <v>12.0678</v>
      </c>
      <c r="AB6" t="s">
        <v>725</v>
      </c>
      <c r="AC6" s="263">
        <v>11.01829</v>
      </c>
      <c r="AD6" s="263">
        <v>13.11731</v>
      </c>
      <c r="AE6" s="101"/>
    </row>
    <row r="7" spans="2:31" ht="19">
      <c r="B7" s="107" t="s">
        <v>74</v>
      </c>
      <c r="C7" s="341">
        <v>19.078230000000001</v>
      </c>
      <c r="D7" t="s">
        <v>725</v>
      </c>
      <c r="E7" s="263">
        <v>11.93702</v>
      </c>
      <c r="F7" s="263">
        <v>26.219449999999998</v>
      </c>
      <c r="G7" s="265">
        <f>C7/$AA7</f>
        <v>2.7605851420726308</v>
      </c>
      <c r="H7" s="263"/>
      <c r="I7" s="342">
        <v>34.358989999999999</v>
      </c>
      <c r="J7" t="s">
        <v>725</v>
      </c>
      <c r="K7" s="263">
        <v>16.58154</v>
      </c>
      <c r="L7" s="263">
        <v>52.136429999999997</v>
      </c>
      <c r="M7" s="265">
        <f>I7/$AA7</f>
        <v>4.9716832898346492</v>
      </c>
      <c r="N7" s="263"/>
      <c r="O7" s="341">
        <v>17.317350000000001</v>
      </c>
      <c r="P7" s="266" t="s">
        <v>276</v>
      </c>
      <c r="Q7" s="263">
        <v>-1.9988919999999999</v>
      </c>
      <c r="R7" s="263">
        <v>36.633600000000001</v>
      </c>
      <c r="S7" s="265">
        <f>O7/$AA7</f>
        <v>2.5057890124016473</v>
      </c>
      <c r="T7" s="263"/>
      <c r="U7" s="341">
        <v>165.19810000000001</v>
      </c>
      <c r="V7" s="266" t="s">
        <v>276</v>
      </c>
      <c r="W7" s="263">
        <v>-72.685670000000002</v>
      </c>
      <c r="X7" s="263">
        <v>403.08179999999999</v>
      </c>
      <c r="Y7" s="265">
        <f>U7/$AA7</f>
        <v>23.903864266162465</v>
      </c>
      <c r="Z7" s="263"/>
      <c r="AA7" s="341">
        <v>6.9109369999999997</v>
      </c>
      <c r="AB7" s="263"/>
      <c r="AC7" s="263">
        <v>6.1561349999999999</v>
      </c>
      <c r="AD7" s="263">
        <v>7.6657400000000004</v>
      </c>
      <c r="AE7" s="101"/>
    </row>
    <row r="8" spans="2:31" ht="19">
      <c r="B8" s="107" t="s">
        <v>75</v>
      </c>
      <c r="C8" s="341">
        <v>11.068440000000001</v>
      </c>
      <c r="D8" s="263"/>
      <c r="E8" s="263">
        <v>4.5551409999999999</v>
      </c>
      <c r="F8" s="263">
        <v>17.58173</v>
      </c>
      <c r="G8" s="265">
        <f>C8/$AA8</f>
        <v>2.1463517930090044</v>
      </c>
      <c r="H8" s="263"/>
      <c r="I8" s="341">
        <v>28.289929999999998</v>
      </c>
      <c r="J8" s="268"/>
      <c r="K8" s="263">
        <v>7.3230490000000001</v>
      </c>
      <c r="L8" s="263">
        <v>49.256810000000002</v>
      </c>
      <c r="M8" s="265">
        <f>I8/$AA8</f>
        <v>5.485880754613949</v>
      </c>
      <c r="N8" s="263"/>
      <c r="O8" s="342">
        <v>31.24034</v>
      </c>
      <c r="P8" s="266" t="s">
        <v>276</v>
      </c>
      <c r="Q8" s="263">
        <v>-20.487220000000001</v>
      </c>
      <c r="R8" s="263">
        <v>82.9679</v>
      </c>
      <c r="S8" s="265">
        <f>O8/$AA8</f>
        <v>6.0580135749221133</v>
      </c>
      <c r="T8" s="263"/>
      <c r="U8" s="341">
        <v>3.2623120000000001</v>
      </c>
      <c r="V8" s="266" t="s">
        <v>276</v>
      </c>
      <c r="W8" s="263">
        <v>-2.1472889999999998</v>
      </c>
      <c r="X8" s="263">
        <v>8.671913</v>
      </c>
      <c r="Y8" s="265">
        <f>U8/$AA8</f>
        <v>0.6326157263855422</v>
      </c>
      <c r="Z8" s="263"/>
      <c r="AA8" s="341">
        <v>5.1568620000000003</v>
      </c>
      <c r="AB8" t="s">
        <v>725</v>
      </c>
      <c r="AC8" s="263">
        <v>4.4746990000000002</v>
      </c>
      <c r="AD8" s="263">
        <v>5.8390250000000004</v>
      </c>
      <c r="AE8" s="101"/>
    </row>
    <row r="9" spans="2:31" ht="19">
      <c r="B9" s="107" t="s">
        <v>76</v>
      </c>
      <c r="C9" s="341">
        <v>7.4183339999999998</v>
      </c>
      <c r="D9" s="268"/>
      <c r="E9" s="263">
        <v>4.2054970000000003</v>
      </c>
      <c r="F9" s="263">
        <v>10.631169999999999</v>
      </c>
      <c r="G9" s="265">
        <f>C9/$AA9</f>
        <v>0.99157122209727522</v>
      </c>
      <c r="H9" s="263"/>
      <c r="I9" s="341">
        <v>12.697469999999999</v>
      </c>
      <c r="J9" s="268"/>
      <c r="K9" s="263">
        <v>3.9384320000000002</v>
      </c>
      <c r="L9" s="263">
        <v>21.456510000000002</v>
      </c>
      <c r="M9" s="265">
        <f>I9/$AA9</f>
        <v>1.6972066565678343</v>
      </c>
      <c r="N9" s="263"/>
      <c r="O9" s="342">
        <v>42.547240000000002</v>
      </c>
      <c r="P9" s="266" t="s">
        <v>276</v>
      </c>
      <c r="Q9" s="263">
        <v>1.6149480000000001</v>
      </c>
      <c r="R9" s="263">
        <v>83.479529999999997</v>
      </c>
      <c r="S9" s="265">
        <f>O9/$AA9</f>
        <v>5.6870745862434982</v>
      </c>
      <c r="T9" s="263"/>
      <c r="U9" s="341">
        <v>1.2647440000000001</v>
      </c>
      <c r="V9" s="266" t="s">
        <v>276</v>
      </c>
      <c r="W9" s="263">
        <v>-0.84680889999999998</v>
      </c>
      <c r="X9" s="263">
        <v>3.3762970000000001</v>
      </c>
      <c r="Y9" s="265">
        <f>U9/$AA9</f>
        <v>0.16905193992616083</v>
      </c>
      <c r="Z9" s="263"/>
      <c r="AA9" s="341">
        <v>7.4813929999999997</v>
      </c>
      <c r="AB9" s="263"/>
      <c r="AC9" s="263">
        <v>6.3811629999999999</v>
      </c>
      <c r="AD9" s="263">
        <v>8.5816239999999997</v>
      </c>
      <c r="AE9" s="101"/>
    </row>
    <row r="10" spans="2:31" ht="19">
      <c r="B10" s="107" t="s">
        <v>716</v>
      </c>
      <c r="C10" s="341">
        <v>4.5815349999999997</v>
      </c>
      <c r="D10" s="268"/>
      <c r="E10" s="263">
        <v>0.91391310000000003</v>
      </c>
      <c r="F10" s="263">
        <v>8.2491570000000003</v>
      </c>
      <c r="G10" s="265">
        <f>C10/$AA10</f>
        <v>14.207944541837215</v>
      </c>
      <c r="H10" s="263"/>
      <c r="I10" s="342">
        <v>6.2727079999999997</v>
      </c>
      <c r="J10" s="266" t="s">
        <v>276</v>
      </c>
      <c r="K10" s="263">
        <v>-1.6746369999999999</v>
      </c>
      <c r="L10" s="263">
        <v>14.220050000000001</v>
      </c>
      <c r="M10" s="265">
        <f>I10/$AA10</f>
        <v>19.452495155256621</v>
      </c>
      <c r="N10" s="263"/>
      <c r="O10" s="341">
        <v>2.4100920000000001</v>
      </c>
      <c r="P10" s="266" t="s">
        <v>276</v>
      </c>
      <c r="Q10" s="263">
        <v>-1.575977</v>
      </c>
      <c r="R10" s="263">
        <v>6.3961610000000002</v>
      </c>
      <c r="S10" s="265">
        <f>O10/$AA10</f>
        <v>7.4740132895908342</v>
      </c>
      <c r="T10" s="263"/>
      <c r="U10" s="341">
        <v>0</v>
      </c>
      <c r="V10" s="268"/>
      <c r="W10" s="263" t="s">
        <v>717</v>
      </c>
      <c r="X10" s="263" t="s">
        <v>717</v>
      </c>
      <c r="Y10" s="345" t="s">
        <v>717</v>
      </c>
      <c r="Z10" s="263"/>
      <c r="AA10" s="341">
        <v>0.3224629</v>
      </c>
      <c r="AB10" t="s">
        <v>725</v>
      </c>
      <c r="AC10" s="263">
        <v>0.15993879999999999</v>
      </c>
      <c r="AD10" s="263">
        <v>0.4849869</v>
      </c>
      <c r="AE10" s="101"/>
    </row>
    <row r="11" spans="2:31" ht="30" customHeight="1">
      <c r="B11" s="453" t="s">
        <v>718</v>
      </c>
      <c r="C11" s="453"/>
      <c r="D11" s="453"/>
      <c r="E11" s="453"/>
      <c r="F11" s="453"/>
      <c r="G11" s="453"/>
      <c r="H11" s="453"/>
      <c r="I11" s="453"/>
      <c r="J11" s="453"/>
      <c r="K11" s="453"/>
      <c r="L11" s="453"/>
      <c r="M11" s="453"/>
      <c r="N11" s="453"/>
      <c r="O11" s="453"/>
      <c r="P11" s="453"/>
      <c r="Q11" s="453"/>
      <c r="R11" s="453"/>
      <c r="S11" s="453"/>
      <c r="T11" s="453"/>
      <c r="U11" s="453"/>
      <c r="V11" s="453"/>
      <c r="W11" s="453"/>
      <c r="X11" s="453"/>
      <c r="Y11" s="453"/>
      <c r="Z11" s="453"/>
      <c r="AA11" s="453"/>
      <c r="AB11" s="453"/>
      <c r="AC11" s="453"/>
      <c r="AD11" s="453"/>
      <c r="AE11" s="101"/>
    </row>
    <row r="12" spans="2:31" ht="27" customHeight="1">
      <c r="B12" s="337"/>
      <c r="C12" s="448" t="s">
        <v>651</v>
      </c>
      <c r="D12" s="449"/>
      <c r="E12" s="449"/>
      <c r="F12" s="449"/>
      <c r="G12" s="449"/>
      <c r="H12" s="449"/>
      <c r="I12" s="448" t="s">
        <v>4</v>
      </c>
      <c r="J12" s="449"/>
      <c r="K12" s="449"/>
      <c r="L12" s="449"/>
      <c r="M12" s="449"/>
      <c r="N12" s="449"/>
      <c r="O12" s="448" t="s">
        <v>2</v>
      </c>
      <c r="P12" s="449"/>
      <c r="Q12" s="449"/>
      <c r="R12" s="449"/>
      <c r="S12" s="449"/>
      <c r="T12" s="449"/>
      <c r="U12" s="449" t="s">
        <v>719</v>
      </c>
      <c r="V12" s="449"/>
      <c r="W12" s="449"/>
      <c r="X12" s="449"/>
      <c r="Y12" s="449"/>
      <c r="Z12" s="449"/>
      <c r="AA12" s="450" t="s">
        <v>1</v>
      </c>
      <c r="AB12" s="450"/>
      <c r="AC12" s="450"/>
      <c r="AD12" s="450"/>
      <c r="AE12" s="101"/>
    </row>
    <row r="13" spans="2:31" s="340" customFormat="1" ht="20" customHeight="1">
      <c r="B13" s="338"/>
      <c r="C13" s="451" t="s">
        <v>720</v>
      </c>
      <c r="D13" s="451"/>
      <c r="E13" s="451"/>
      <c r="F13" s="451"/>
      <c r="G13" s="451"/>
      <c r="H13" s="451"/>
      <c r="I13" s="451" t="s">
        <v>721</v>
      </c>
      <c r="J13" s="451"/>
      <c r="K13" s="451"/>
      <c r="L13" s="451"/>
      <c r="M13" s="451"/>
      <c r="N13" s="451"/>
      <c r="O13" s="451" t="s">
        <v>722</v>
      </c>
      <c r="P13" s="451"/>
      <c r="Q13" s="451"/>
      <c r="R13" s="451"/>
      <c r="S13" s="451"/>
      <c r="T13" s="451"/>
      <c r="U13" s="451" t="s">
        <v>723</v>
      </c>
      <c r="V13" s="451"/>
      <c r="W13" s="451"/>
      <c r="X13" s="451"/>
      <c r="Y13" s="451"/>
      <c r="Z13" s="451"/>
      <c r="AA13" s="452" t="s">
        <v>724</v>
      </c>
      <c r="AB13" s="452"/>
      <c r="AC13" s="452"/>
      <c r="AD13" s="452"/>
      <c r="AE13" s="338"/>
    </row>
    <row r="14" spans="2:31" ht="17">
      <c r="B14" s="101"/>
      <c r="C14" s="382" t="s">
        <v>272</v>
      </c>
      <c r="D14" s="382"/>
      <c r="E14" s="383" t="s">
        <v>273</v>
      </c>
      <c r="F14" s="383"/>
      <c r="G14" s="258" t="s">
        <v>274</v>
      </c>
      <c r="H14" s="259"/>
      <c r="I14" s="382" t="s">
        <v>272</v>
      </c>
      <c r="J14" s="382"/>
      <c r="K14" s="383" t="s">
        <v>273</v>
      </c>
      <c r="L14" s="383"/>
      <c r="M14" s="258" t="s">
        <v>274</v>
      </c>
      <c r="N14" s="259"/>
      <c r="O14" s="382" t="s">
        <v>272</v>
      </c>
      <c r="P14" s="382"/>
      <c r="Q14" s="383" t="s">
        <v>275</v>
      </c>
      <c r="R14" s="383"/>
      <c r="S14" s="258" t="s">
        <v>274</v>
      </c>
      <c r="T14" s="259"/>
      <c r="U14" s="382" t="s">
        <v>272</v>
      </c>
      <c r="V14" s="382"/>
      <c r="W14" s="383" t="s">
        <v>273</v>
      </c>
      <c r="X14" s="383"/>
      <c r="Y14" s="258" t="s">
        <v>274</v>
      </c>
      <c r="Z14" s="259"/>
      <c r="AA14" s="382" t="s">
        <v>272</v>
      </c>
      <c r="AB14" s="382"/>
      <c r="AC14" s="381" t="s">
        <v>273</v>
      </c>
      <c r="AD14" s="381"/>
      <c r="AE14" s="101"/>
    </row>
    <row r="15" spans="2:31" ht="19">
      <c r="B15" s="107" t="s">
        <v>73</v>
      </c>
      <c r="C15" s="343">
        <v>31.896540000000002</v>
      </c>
      <c r="D15" s="263"/>
      <c r="E15" s="270">
        <v>14.27379</v>
      </c>
      <c r="F15" s="270">
        <v>49.519280000000002</v>
      </c>
      <c r="G15" s="265">
        <f>C15/$AA15</f>
        <v>2.1973730621062901</v>
      </c>
      <c r="H15" s="263"/>
      <c r="I15" s="344">
        <v>146.04089999999999</v>
      </c>
      <c r="J15" t="s">
        <v>725</v>
      </c>
      <c r="K15" s="270">
        <v>96.956310000000002</v>
      </c>
      <c r="L15" s="270">
        <v>195.12549999999999</v>
      </c>
      <c r="M15" s="265">
        <f>I15/$AA15</f>
        <v>10.060851102525806</v>
      </c>
      <c r="N15" s="263"/>
      <c r="O15" s="343">
        <v>31.638120000000001</v>
      </c>
      <c r="P15" s="266" t="s">
        <v>276</v>
      </c>
      <c r="Q15" s="270">
        <v>5.2107049999999999</v>
      </c>
      <c r="R15" s="270">
        <v>58.065530000000003</v>
      </c>
      <c r="S15" s="265">
        <f>O15/$AA15</f>
        <v>2.1795703428549382</v>
      </c>
      <c r="T15" s="263"/>
      <c r="U15" s="343">
        <v>70.784549999999996</v>
      </c>
      <c r="V15" s="266"/>
      <c r="W15" s="270">
        <v>24.354600000000001</v>
      </c>
      <c r="X15" s="270">
        <v>117.2145</v>
      </c>
      <c r="Y15" s="265">
        <f>U15/$AA15</f>
        <v>4.8763929687456944</v>
      </c>
      <c r="Z15" s="263"/>
      <c r="AA15" s="343">
        <v>14.51576</v>
      </c>
      <c r="AB15" t="s">
        <v>725</v>
      </c>
      <c r="AC15" s="270">
        <v>13.407069999999999</v>
      </c>
      <c r="AD15" s="270">
        <v>15.62445</v>
      </c>
      <c r="AE15" s="101"/>
    </row>
    <row r="16" spans="2:31" ht="19">
      <c r="B16" s="107" t="s">
        <v>74</v>
      </c>
      <c r="C16" s="343">
        <v>8.6456710000000001</v>
      </c>
      <c r="D16" t="s">
        <v>725</v>
      </c>
      <c r="E16" s="270">
        <v>4.0482240000000003</v>
      </c>
      <c r="F16" s="270">
        <v>13.243119999999999</v>
      </c>
      <c r="G16" s="265">
        <f>C16/$AA16</f>
        <v>1.1765374054743596</v>
      </c>
      <c r="H16" s="263"/>
      <c r="I16" s="344">
        <v>78.51679</v>
      </c>
      <c r="J16" t="s">
        <v>725</v>
      </c>
      <c r="K16" s="270">
        <v>54.629379999999998</v>
      </c>
      <c r="L16" s="270">
        <v>102.4042</v>
      </c>
      <c r="M16" s="265">
        <f>I16/$AA16</f>
        <v>10.684878061260385</v>
      </c>
      <c r="N16" s="263"/>
      <c r="O16" s="343">
        <v>15.861879999999999</v>
      </c>
      <c r="P16" s="266" t="s">
        <v>276</v>
      </c>
      <c r="Q16" s="270">
        <v>1.422947</v>
      </c>
      <c r="R16" s="270">
        <v>30.300820000000002</v>
      </c>
      <c r="S16" s="265">
        <f>O16/$AA16</f>
        <v>2.158547918506919</v>
      </c>
      <c r="T16" s="263"/>
      <c r="U16" s="343">
        <v>39.817839999999997</v>
      </c>
      <c r="V16" s="266" t="s">
        <v>276</v>
      </c>
      <c r="W16" s="270">
        <v>3.831194</v>
      </c>
      <c r="X16" s="270">
        <v>75.804490000000001</v>
      </c>
      <c r="Y16" s="265">
        <f>U16/$AA16</f>
        <v>5.4185705383877281</v>
      </c>
      <c r="Z16" s="263"/>
      <c r="AA16" s="343">
        <v>7.3484030000000002</v>
      </c>
      <c r="AB16" s="263"/>
      <c r="AC16" s="270">
        <v>6.6165349999999998</v>
      </c>
      <c r="AD16" s="270">
        <v>8.0802700000000005</v>
      </c>
      <c r="AE16" s="101"/>
    </row>
    <row r="17" spans="2:31" ht="19">
      <c r="B17" s="107" t="s">
        <v>75</v>
      </c>
      <c r="C17" s="343">
        <v>23.250869999999999</v>
      </c>
      <c r="D17" s="263"/>
      <c r="E17" s="270">
        <v>6.9422730000000001</v>
      </c>
      <c r="F17" s="270">
        <v>39.559460000000001</v>
      </c>
      <c r="G17" s="265">
        <f>C17/$AA17</f>
        <v>3.2439936043396727</v>
      </c>
      <c r="H17" s="263"/>
      <c r="I17" s="344">
        <v>67.524109999999993</v>
      </c>
      <c r="J17" s="268"/>
      <c r="K17" s="270">
        <v>24.77413</v>
      </c>
      <c r="L17" s="270">
        <v>110.2741</v>
      </c>
      <c r="M17" s="265">
        <f>I17/$AA17</f>
        <v>9.4210574046789883</v>
      </c>
      <c r="N17" s="263"/>
      <c r="O17" s="343">
        <v>15.77623</v>
      </c>
      <c r="P17" s="266" t="s">
        <v>276</v>
      </c>
      <c r="Q17" s="270">
        <v>-6.1436380000000002</v>
      </c>
      <c r="R17" s="270">
        <v>37.696100000000001</v>
      </c>
      <c r="S17" s="265">
        <f>O17/$AA17</f>
        <v>2.201121472899366</v>
      </c>
      <c r="T17" s="263"/>
      <c r="U17" s="343">
        <v>30.966709999999999</v>
      </c>
      <c r="V17" s="266" t="s">
        <v>276</v>
      </c>
      <c r="W17" s="270">
        <v>2.6249310000000001</v>
      </c>
      <c r="X17" s="270">
        <v>59.308489999999999</v>
      </c>
      <c r="Y17" s="265">
        <f>U17/$AA17</f>
        <v>4.3205182940441107</v>
      </c>
      <c r="Z17" s="263"/>
      <c r="AA17" s="343">
        <v>7.1673600000000004</v>
      </c>
      <c r="AB17" t="s">
        <v>725</v>
      </c>
      <c r="AC17" s="270">
        <v>6.3762299999999996</v>
      </c>
      <c r="AD17" s="270">
        <v>7.9584900000000003</v>
      </c>
      <c r="AE17" s="101"/>
    </row>
    <row r="18" spans="2:31" ht="19">
      <c r="B18" s="107" t="s">
        <v>76</v>
      </c>
      <c r="C18" s="343">
        <v>32.623049999999999</v>
      </c>
      <c r="D18" s="266" t="s">
        <v>276</v>
      </c>
      <c r="E18" s="270">
        <v>0.54347210000000001</v>
      </c>
      <c r="F18" s="270">
        <v>64.702619999999996</v>
      </c>
      <c r="G18" s="265">
        <f>C18/$AA18</f>
        <v>5.0107339793227474</v>
      </c>
      <c r="H18" s="263"/>
      <c r="I18" s="344">
        <v>46.248089999999998</v>
      </c>
      <c r="J18" s="266" t="s">
        <v>276</v>
      </c>
      <c r="K18" s="270">
        <v>5.3158060000000003</v>
      </c>
      <c r="L18" s="270">
        <v>87.18038</v>
      </c>
      <c r="M18" s="265">
        <f>I18/$AA18</f>
        <v>7.1034705841966508</v>
      </c>
      <c r="N18" s="263"/>
      <c r="O18" s="343">
        <v>16.74334</v>
      </c>
      <c r="P18" s="266" t="s">
        <v>276</v>
      </c>
      <c r="Q18" s="270">
        <v>-0.322015</v>
      </c>
      <c r="R18" s="270">
        <v>33.808689999999999</v>
      </c>
      <c r="S18" s="265">
        <f>O18/$AA18</f>
        <v>2.5716915697751661</v>
      </c>
      <c r="T18" s="263"/>
      <c r="U18" s="343">
        <v>20.378979999999999</v>
      </c>
      <c r="V18" s="268"/>
      <c r="W18" s="270">
        <v>3.6282589999999999</v>
      </c>
      <c r="X18" s="270">
        <v>37.1297</v>
      </c>
      <c r="Y18" s="265">
        <f>U18/$AA18</f>
        <v>3.1301073182899417</v>
      </c>
      <c r="Z18" s="263"/>
      <c r="AA18" s="343">
        <v>6.5106330000000003</v>
      </c>
      <c r="AB18" s="263"/>
      <c r="AC18" s="270">
        <v>5.6453300000000004</v>
      </c>
      <c r="AD18" s="270">
        <v>7.3759370000000004</v>
      </c>
      <c r="AE18" s="101"/>
    </row>
    <row r="19" spans="2:31" ht="19">
      <c r="B19" s="107" t="s">
        <v>716</v>
      </c>
      <c r="C19" s="343">
        <v>2.4792139999999998</v>
      </c>
      <c r="D19" s="268"/>
      <c r="E19" s="270">
        <v>0.65838359999999996</v>
      </c>
      <c r="F19" s="270">
        <v>4.3000449999999999</v>
      </c>
      <c r="G19" s="265">
        <f>C19/$AA19</f>
        <v>0.91899391640731454</v>
      </c>
      <c r="H19" s="263"/>
      <c r="I19" s="344">
        <v>28.182649999999999</v>
      </c>
      <c r="J19" s="268"/>
      <c r="K19" s="270">
        <v>15.60976</v>
      </c>
      <c r="L19" s="270">
        <v>40.755540000000003</v>
      </c>
      <c r="M19" s="265">
        <f>I19/$AA19</f>
        <v>10.44673186672736</v>
      </c>
      <c r="N19" s="263"/>
      <c r="O19" s="343">
        <v>6.2467180000000004</v>
      </c>
      <c r="P19" s="266" t="s">
        <v>276</v>
      </c>
      <c r="Q19" s="270">
        <v>-4.0442679999999998</v>
      </c>
      <c r="R19" s="270">
        <v>16.537700000000001</v>
      </c>
      <c r="S19" s="265">
        <f>O19/$AA19</f>
        <v>2.3155305832865043</v>
      </c>
      <c r="T19" s="263"/>
      <c r="U19" s="343">
        <v>32.11477</v>
      </c>
      <c r="V19" s="266" t="s">
        <v>276</v>
      </c>
      <c r="W19" s="270">
        <v>-3.0920960000000002</v>
      </c>
      <c r="X19" s="270">
        <v>67.321629999999999</v>
      </c>
      <c r="Y19" s="265">
        <f>U19/$AA19</f>
        <v>11.904288317515203</v>
      </c>
      <c r="Z19" s="263"/>
      <c r="AA19" s="343">
        <v>2.6977479999999998</v>
      </c>
      <c r="AB19" t="s">
        <v>725</v>
      </c>
      <c r="AC19" s="270">
        <v>2.2126139999999999</v>
      </c>
      <c r="AD19" s="270">
        <v>3.1828810000000001</v>
      </c>
      <c r="AE19" s="101"/>
    </row>
    <row r="20" spans="2:31" ht="3" customHeight="1">
      <c r="B20" s="277"/>
      <c r="C20" s="262"/>
      <c r="D20" s="262"/>
      <c r="E20" s="262"/>
      <c r="F20" s="262"/>
      <c r="G20" s="262"/>
      <c r="H20" s="262"/>
      <c r="I20" s="262"/>
      <c r="J20" s="262"/>
      <c r="K20" s="262"/>
      <c r="L20" s="262"/>
      <c r="M20" s="262"/>
      <c r="N20" s="262"/>
      <c r="O20" s="262"/>
      <c r="P20" s="262"/>
      <c r="Q20" s="262"/>
      <c r="R20" s="262"/>
      <c r="S20" s="262"/>
      <c r="T20" s="262"/>
      <c r="U20" s="262"/>
      <c r="V20" s="262"/>
      <c r="W20" s="262"/>
      <c r="X20" s="262"/>
      <c r="Y20" s="262"/>
      <c r="Z20" s="262"/>
      <c r="AA20" s="262"/>
      <c r="AB20" s="262"/>
      <c r="AC20" s="262"/>
      <c r="AD20" s="262"/>
      <c r="AE20" s="101"/>
    </row>
    <row r="21" spans="2:31" ht="7" customHeight="1">
      <c r="B21" s="386" t="s">
        <v>726</v>
      </c>
      <c r="C21" s="386"/>
      <c r="D21" s="386"/>
      <c r="E21" s="386"/>
      <c r="F21" s="386"/>
      <c r="G21" s="386"/>
      <c r="H21" s="386"/>
      <c r="I21" s="386"/>
      <c r="J21" s="386"/>
      <c r="K21" s="386"/>
      <c r="L21" s="386"/>
      <c r="M21" s="386"/>
      <c r="N21" s="386"/>
      <c r="O21" s="386"/>
      <c r="P21" s="386"/>
      <c r="Q21" s="386"/>
      <c r="R21" s="386"/>
      <c r="S21" s="386"/>
      <c r="T21" s="386"/>
      <c r="U21" s="386"/>
      <c r="V21" s="386"/>
      <c r="W21" s="386"/>
      <c r="X21" s="386"/>
      <c r="Y21" s="386"/>
      <c r="Z21" s="386"/>
      <c r="AA21" s="386"/>
      <c r="AB21" s="386"/>
      <c r="AC21" s="386"/>
      <c r="AD21" s="386"/>
      <c r="AE21" s="101"/>
    </row>
    <row r="22" spans="2:31" ht="98" customHeight="1">
      <c r="B22" s="386"/>
      <c r="C22" s="386"/>
      <c r="D22" s="386"/>
      <c r="E22" s="386"/>
      <c r="F22" s="386"/>
      <c r="G22" s="386"/>
      <c r="H22" s="386"/>
      <c r="I22" s="386"/>
      <c r="J22" s="386"/>
      <c r="K22" s="386"/>
      <c r="L22" s="386"/>
      <c r="M22" s="386"/>
      <c r="N22" s="386"/>
      <c r="O22" s="386"/>
      <c r="P22" s="386"/>
      <c r="Q22" s="386"/>
      <c r="R22" s="386"/>
      <c r="S22" s="386"/>
      <c r="T22" s="386"/>
      <c r="U22" s="386"/>
      <c r="V22" s="386"/>
      <c r="W22" s="386"/>
      <c r="X22" s="386"/>
      <c r="Y22" s="386"/>
      <c r="Z22" s="386"/>
      <c r="AA22" s="386"/>
      <c r="AB22" s="386"/>
      <c r="AC22" s="386"/>
      <c r="AD22" s="386"/>
      <c r="AE22" s="101"/>
    </row>
  </sheetData>
  <sheetProtection algorithmName="SHA-512" hashValue="5Tl8rVl93uW6X1koMldhhSx/hVfTPqYbyutkaHTDRN5v8oTloMHOXJFj1QoH8ooFC9oSzvulm3rnP2HEfmqa/A==" saltValue="O/LwgOlemunX/FacvqQNnA==" spinCount="100000" sheet="1" objects="1" scenarios="1" selectLockedCells="1" selectUnlockedCells="1"/>
  <mergeCells count="44">
    <mergeCell ref="B1:AD1"/>
    <mergeCell ref="B2:AD2"/>
    <mergeCell ref="C3:H3"/>
    <mergeCell ref="I3:M3"/>
    <mergeCell ref="O3:T3"/>
    <mergeCell ref="U3:Z3"/>
    <mergeCell ref="AA3:AD3"/>
    <mergeCell ref="B11:AD11"/>
    <mergeCell ref="C4:H4"/>
    <mergeCell ref="I4:M4"/>
    <mergeCell ref="O4:T4"/>
    <mergeCell ref="U4:Z4"/>
    <mergeCell ref="AA4:AD4"/>
    <mergeCell ref="C5:D5"/>
    <mergeCell ref="E5:F5"/>
    <mergeCell ref="I5:J5"/>
    <mergeCell ref="K5:L5"/>
    <mergeCell ref="O5:P5"/>
    <mergeCell ref="Q5:R5"/>
    <mergeCell ref="U5:V5"/>
    <mergeCell ref="W5:X5"/>
    <mergeCell ref="AA5:AB5"/>
    <mergeCell ref="AC5:AD5"/>
    <mergeCell ref="C13:H13"/>
    <mergeCell ref="I13:N13"/>
    <mergeCell ref="O13:T13"/>
    <mergeCell ref="U13:Z13"/>
    <mergeCell ref="AA13:AD13"/>
    <mergeCell ref="C12:H12"/>
    <mergeCell ref="I12:N12"/>
    <mergeCell ref="O12:T12"/>
    <mergeCell ref="U12:Z12"/>
    <mergeCell ref="AA12:AD12"/>
    <mergeCell ref="U14:V14"/>
    <mergeCell ref="W14:X14"/>
    <mergeCell ref="AA14:AB14"/>
    <mergeCell ref="AC14:AD14"/>
    <mergeCell ref="B21:AD22"/>
    <mergeCell ref="C14:D14"/>
    <mergeCell ref="E14:F14"/>
    <mergeCell ref="I14:J14"/>
    <mergeCell ref="K14:L14"/>
    <mergeCell ref="O14:P14"/>
    <mergeCell ref="Q14:R14"/>
  </mergeCells>
  <pageMargins left="0.7" right="0.7" top="0.75" bottom="0.75" header="0.3" footer="0.3"/>
  <pageSetup scale="56"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14</vt:i4>
      </vt:variant>
      <vt:variant>
        <vt:lpstr>Named Ranges</vt:lpstr>
      </vt:variant>
      <vt:variant>
        <vt:i4>1</vt:i4>
      </vt:variant>
    </vt:vector>
  </HeadingPairs>
  <TitlesOfParts>
    <vt:vector size="15" baseType="lpstr">
      <vt:lpstr>Supplemental Tables Guide</vt:lpstr>
      <vt:lpstr>Table S1 - Weighted Pers-Inter</vt:lpstr>
      <vt:lpstr>Table S2 - Logit SA and Threat</vt:lpstr>
      <vt:lpstr>Table S3 - Moderating</vt:lpstr>
      <vt:lpstr>Table S4 - Alt Trans Measure</vt:lpstr>
      <vt:lpstr>Table S5 - Robustness Testing</vt:lpstr>
      <vt:lpstr>Table S6 - Incidence</vt:lpstr>
      <vt:lpstr>Table S7 - GVF Standard Errors</vt:lpstr>
      <vt:lpstr>Table S8 - Crime Types</vt:lpstr>
      <vt:lpstr>Table S9</vt:lpstr>
      <vt:lpstr>Table S10</vt:lpstr>
      <vt:lpstr>Table S11 2017-19.5 GVF SEs</vt:lpstr>
      <vt:lpstr>Table S12</vt:lpstr>
      <vt:lpstr>Table S13</vt:lpstr>
      <vt:lpstr>'Table S13'!Print_Area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Callie Burt</cp:lastModifiedBy>
  <cp:lastPrinted>2025-04-05T01:34:00Z</cp:lastPrinted>
  <dcterms:created xsi:type="dcterms:W3CDTF">2023-06-17T02:55:49Z</dcterms:created>
  <dcterms:modified xsi:type="dcterms:W3CDTF">2025-06-06T21:27:39Z</dcterms:modified>
</cp:coreProperties>
</file>